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6144" windowHeight="6816" activeTab="0"/>
  </bookViews>
  <sheets>
    <sheet name="Notes" sheetId="1" r:id="rId1"/>
    <sheet name="calculation" sheetId="2" r:id="rId2"/>
    <sheet name="database" sheetId="3" r:id="rId3"/>
  </sheets>
  <definedNames>
    <definedName name="MAC">'database'!$H$4</definedName>
  </definedNames>
  <calcPr fullCalcOnLoad="1"/>
</workbook>
</file>

<file path=xl/sharedStrings.xml><?xml version="1.0" encoding="utf-8"?>
<sst xmlns="http://schemas.openxmlformats.org/spreadsheetml/2006/main" count="160" uniqueCount="141">
  <si>
    <t>Element</t>
  </si>
  <si>
    <t>#</t>
  </si>
  <si>
    <t>ca</t>
  </si>
  <si>
    <t>c</t>
  </si>
  <si>
    <t>o</t>
  </si>
  <si>
    <t>User Input</t>
  </si>
  <si>
    <t>No Atoms</t>
  </si>
  <si>
    <t>Calculations</t>
  </si>
  <si>
    <t>MAC</t>
  </si>
  <si>
    <t>Density</t>
  </si>
  <si>
    <t>Path Length</t>
  </si>
  <si>
    <t>mac</t>
  </si>
  <si>
    <t>at wt</t>
  </si>
  <si>
    <t>No atoms</t>
  </si>
  <si>
    <t>abs</t>
  </si>
  <si>
    <t>h</t>
  </si>
  <si>
    <t>he</t>
  </si>
  <si>
    <t>li</t>
  </si>
  <si>
    <t>be</t>
  </si>
  <si>
    <t>b</t>
  </si>
  <si>
    <t>n</t>
  </si>
  <si>
    <t>f</t>
  </si>
  <si>
    <t>ne</t>
  </si>
  <si>
    <t>na</t>
  </si>
  <si>
    <t>mg</t>
  </si>
  <si>
    <t>al</t>
  </si>
  <si>
    <t>si</t>
  </si>
  <si>
    <t>p</t>
  </si>
  <si>
    <t>s</t>
  </si>
  <si>
    <t>cl</t>
  </si>
  <si>
    <t>ar</t>
  </si>
  <si>
    <t>k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</si>
  <si>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</si>
  <si>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</si>
  <si>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</si>
  <si>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</si>
  <si>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</si>
  <si>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</si>
  <si>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</si>
  <si>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</si>
  <si>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</si>
  <si>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</si>
  <si>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ga</t>
  </si>
  <si>
    <t>ge</t>
  </si>
  <si>
    <t>as</t>
  </si>
  <si>
    <t>se</t>
  </si>
  <si>
    <t>br</t>
  </si>
  <si>
    <t>kr</t>
  </si>
  <si>
    <t>rb</t>
  </si>
  <si>
    <t>sr</t>
  </si>
  <si>
    <t>y</t>
  </si>
  <si>
    <t>zr</t>
  </si>
  <si>
    <t>nb</t>
  </si>
  <si>
    <t>mo</t>
  </si>
  <si>
    <t>tc</t>
  </si>
  <si>
    <t>ru</t>
  </si>
  <si>
    <t>rh</t>
  </si>
  <si>
    <t>pd</t>
  </si>
  <si>
    <t>ag</t>
  </si>
  <si>
    <t>cd</t>
  </si>
  <si>
    <t>in</t>
  </si>
  <si>
    <t>sn</t>
  </si>
  <si>
    <t>sb</t>
  </si>
  <si>
    <t>te</t>
  </si>
  <si>
    <t>xe</t>
  </si>
  <si>
    <t>cs</t>
  </si>
  <si>
    <t>ba</t>
  </si>
  <si>
    <t>la</t>
  </si>
  <si>
    <t>ce</t>
  </si>
  <si>
    <t>pr</t>
  </si>
  <si>
    <t>nd</t>
  </si>
  <si>
    <t>pm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</si>
  <si>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</si>
  <si>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</si>
  <si>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</si>
  <si>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</si>
  <si>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</si>
  <si>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</si>
  <si>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</si>
  <si>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</si>
  <si>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</si>
  <si>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</si>
  <si>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</si>
  <si>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</si>
  <si>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w</t>
  </si>
  <si>
    <t>re</t>
  </si>
  <si>
    <t>os</t>
  </si>
  <si>
    <t>ir</t>
  </si>
  <si>
    <t>pt</t>
  </si>
  <si>
    <t>au</t>
  </si>
  <si>
    <t>hg</t>
  </si>
  <si>
    <t>tl</t>
  </si>
  <si>
    <t>pb</t>
  </si>
  <si>
    <t>bi</t>
  </si>
  <si>
    <t>microns</t>
  </si>
  <si>
    <t>degrees</t>
  </si>
  <si>
    <t>O</t>
  </si>
  <si>
    <t>MAC(Cu)</t>
  </si>
  <si>
    <t>At wt</t>
  </si>
  <si>
    <t>H</t>
  </si>
  <si>
    <t>Specimen</t>
  </si>
  <si>
    <t>Formula</t>
  </si>
  <si>
    <t>MAC(Co)</t>
  </si>
  <si>
    <t>Tube</t>
  </si>
  <si>
    <t>Target</t>
  </si>
  <si>
    <t>In Use</t>
  </si>
  <si>
    <t>Cu</t>
  </si>
  <si>
    <t>Cu, Co, Cr, Fe, Mo supported</t>
  </si>
  <si>
    <t>MAC(Cr)</t>
  </si>
  <si>
    <t>MAC(Mo)</t>
  </si>
  <si>
    <t>MAC(Fe)</t>
  </si>
  <si>
    <t>This application is free and unwarranted no liability is accepted for the consequences of its use.</t>
  </si>
  <si>
    <t>A BCA Industrial Group application for Crystallography</t>
  </si>
  <si>
    <t>The specimen composition is entered as a formula in Cells C2 -L3 Element in top row and number of atoms below</t>
  </si>
  <si>
    <t>Fe</t>
  </si>
  <si>
    <r>
      <t>=Fe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</si>
  <si>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Ca</t>
  </si>
  <si>
    <t>S</t>
  </si>
  <si>
    <r>
      <t>=CaSO</t>
    </r>
    <r>
      <rPr>
        <vertAlign val="subscript"/>
        <sz val="10"/>
        <rFont val="Arial"/>
        <family val="2"/>
      </rPr>
      <t>4</t>
    </r>
    <r>
      <rPr>
        <sz val="10"/>
        <rFont val="Arial"/>
        <family val="0"/>
      </rPr>
      <t>.2H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</si>
  <si>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Button resets the specimen formula inputs</t>
  </si>
  <si>
    <t xml:space="preserve">X-Ray Tube Target= </t>
  </si>
  <si>
    <t>Totals</t>
  </si>
  <si>
    <t>The X-ray tube target box is used to select appropriate column of MAC in the database</t>
  </si>
  <si>
    <t>Path length and total MAC are intermediates shown for information.</t>
  </si>
  <si>
    <t>Report any problems to djtaylor@lineone.net</t>
  </si>
  <si>
    <t>The database sheet calculates the mass attenuation coefficient (mac)of the specimen</t>
  </si>
  <si>
    <t>Depth to attain 99% max. intensity</t>
  </si>
  <si>
    <t>Depth to attain 99.9% max. intensity</t>
  </si>
  <si>
    <t>Penetration depth for 1% transmission</t>
  </si>
  <si>
    <t>Mass Attenuation Coefficient</t>
  </si>
  <si>
    <r>
      <t>g/cm</t>
    </r>
    <r>
      <rPr>
        <vertAlign val="superscript"/>
        <sz val="12"/>
        <rFont val="Arial"/>
        <family val="2"/>
      </rPr>
      <t>2</t>
    </r>
  </si>
  <si>
    <r>
      <t xml:space="preserve">2 </t>
    </r>
    <r>
      <rPr>
        <b/>
        <sz val="14"/>
        <rFont val="Symbol"/>
        <family val="1"/>
      </rPr>
      <t>Q</t>
    </r>
    <r>
      <rPr>
        <b/>
        <sz val="14"/>
        <rFont val="Arial"/>
        <family val="2"/>
      </rPr>
      <t xml:space="preserve"> Angle</t>
    </r>
  </si>
  <si>
    <t>Three results are given:</t>
  </si>
  <si>
    <t>Use the Calculation sheet to carry out  determinations of the penetration of an X-ray wavelength into or through a specimen</t>
  </si>
  <si>
    <t>Penetration depth for 1% transmission*</t>
  </si>
  <si>
    <r>
      <t>*Note:</t>
    </r>
    <r>
      <rPr>
        <sz val="10"/>
        <rFont val="Arial"/>
        <family val="2"/>
      </rPr>
      <t xml:space="preserve"> </t>
    </r>
  </si>
  <si>
    <t>The thickness of specimen through which only 1% of the incident intensity will be transmitted</t>
  </si>
  <si>
    <t>At an indent angle of 180 this becomes the pathlength</t>
  </si>
  <si>
    <t>E.g.</t>
  </si>
  <si>
    <t>The thickness of specimen required for a peak intensity to give 99% of the maximum possible</t>
  </si>
  <si>
    <t>The thickness of specimen required for a peak intensity to give 99.9% of the maximum possible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</si>
</sst>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2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2"/>
      <color indexed="57"/>
      <name val="Arial"/>
      <family val="2"/>
    </font>
    <font>
      <sz val="12"/>
      <color indexed="10"/>
      <name val="Arial"/>
      <family val="2"/>
    </font>
    <font>
      <b/>
      <sz val="10"/>
      <color indexed="57"/>
      <name val="Arial"/>
      <family val="2"/>
    </font>
    <font>
      <i/>
      <sz val="12"/>
      <name val="Arial"/>
      <family val="2"/>
    </font>
    <font>
      <b/>
      <sz val="16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b/>
      <sz val="12"/>
      <color indexed="57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vertAlign val="subscript"/>
      <sz val="10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3"/>
      <name val="Arial"/>
      <family val="2"/>
    </font>
    <font>
      <sz val="10"/>
      <color indexed="55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sz val="14"/>
      <name val="Symbol"/>
      <family val="1"/>
    </font>
    <font>
      <sz val="12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0" xfId="0" applyFont="1" applyAlignment="1">
      <alignment/>
    </xf>
    <xf numFmtId="0" fontId="0" fillId="0" borderId="6" xfId="0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" xfId="0" applyBorder="1" applyAlignment="1" quotePrefix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8" xfId="0" applyFont="1" applyBorder="1" applyAlignment="1">
      <alignment/>
    </xf>
    <xf numFmtId="0" fontId="19" fillId="0" borderId="14" xfId="0" applyFont="1" applyBorder="1" applyAlignment="1">
      <alignment/>
    </xf>
    <xf numFmtId="0" fontId="19" fillId="0" borderId="5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8" fillId="0" borderId="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wrapText="1"/>
    </xf>
    <xf numFmtId="179" fontId="20" fillId="0" borderId="18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2" fillId="0" borderId="6" xfId="0" applyFont="1" applyBorder="1" applyAlignment="1">
      <alignment/>
    </xf>
    <xf numFmtId="0" fontId="3" fillId="2" borderId="19" xfId="0" applyFont="1" applyFill="1" applyBorder="1" applyAlignment="1">
      <alignment/>
    </xf>
    <xf numFmtId="2" fontId="7" fillId="3" borderId="20" xfId="0" applyNumberFormat="1" applyFont="1" applyFill="1" applyBorder="1" applyAlignment="1">
      <alignment horizontal="center"/>
    </xf>
    <xf numFmtId="2" fontId="22" fillId="3" borderId="20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10" fillId="2" borderId="20" xfId="0" applyFont="1" applyFill="1" applyBorder="1" applyAlignment="1">
      <alignment horizontal="center"/>
    </xf>
    <xf numFmtId="0" fontId="21" fillId="0" borderId="17" xfId="0" applyFont="1" applyBorder="1" applyAlignment="1">
      <alignment/>
    </xf>
    <xf numFmtId="179" fontId="20" fillId="0" borderId="21" xfId="0" applyNumberFormat="1" applyFont="1" applyBorder="1" applyAlignment="1">
      <alignment horizontal="center"/>
    </xf>
    <xf numFmtId="0" fontId="21" fillId="0" borderId="6" xfId="0" applyFont="1" applyBorder="1" applyAlignment="1">
      <alignment/>
    </xf>
    <xf numFmtId="0" fontId="0" fillId="0" borderId="0" xfId="0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8</xdr:row>
      <xdr:rowOff>0</xdr:rowOff>
    </xdr:from>
    <xdr:to>
      <xdr:col>5</xdr:col>
      <xdr:colOff>228600</xdr:colOff>
      <xdr:row>8</xdr:row>
      <xdr:rowOff>28575</xdr:rowOff>
    </xdr:to>
    <xdr:sp>
      <xdr:nvSpPr>
        <xdr:cNvPr id="1" name="Line 4"/>
        <xdr:cNvSpPr>
          <a:spLocks/>
        </xdr:cNvSpPr>
      </xdr:nvSpPr>
      <xdr:spPr>
        <a:xfrm flipV="1">
          <a:off x="4133850" y="1514475"/>
          <a:ext cx="95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8"/>
  <sheetViews>
    <sheetView tabSelected="1" workbookViewId="0" topLeftCell="A1">
      <selection activeCell="E7" sqref="E7"/>
    </sheetView>
  </sheetViews>
  <sheetFormatPr defaultColWidth="9.140625" defaultRowHeight="12.75"/>
  <sheetData>
    <row r="1" ht="12.75">
      <c r="A1" s="19" t="s">
        <v>111</v>
      </c>
    </row>
    <row r="2" ht="12.75">
      <c r="A2" s="20" t="s">
        <v>112</v>
      </c>
    </row>
    <row r="4" ht="12.75">
      <c r="A4" t="s">
        <v>133</v>
      </c>
    </row>
    <row r="5" ht="12.75">
      <c r="A5" t="s">
        <v>132</v>
      </c>
    </row>
    <row r="6" spans="1:5" ht="17.25" customHeight="1">
      <c r="A6" s="65" t="s">
        <v>126</v>
      </c>
      <c r="B6" s="66"/>
      <c r="C6" s="66"/>
      <c r="D6" s="66"/>
      <c r="E6" t="s">
        <v>139</v>
      </c>
    </row>
    <row r="7" spans="1:5" ht="15" customHeight="1">
      <c r="A7" s="65" t="s">
        <v>127</v>
      </c>
      <c r="B7" s="66"/>
      <c r="C7" s="66"/>
      <c r="D7" s="66"/>
      <c r="E7" t="s">
        <v>140</v>
      </c>
    </row>
    <row r="8" spans="1:5" ht="17.25" customHeight="1">
      <c r="A8" s="65" t="s">
        <v>134</v>
      </c>
      <c r="B8" s="66"/>
      <c r="C8" s="66"/>
      <c r="D8" s="66"/>
      <c r="E8" t="s">
        <v>136</v>
      </c>
    </row>
    <row r="9" spans="1:9" ht="17.25" customHeight="1">
      <c r="A9" s="67" t="s">
        <v>135</v>
      </c>
      <c r="B9" s="68" t="s">
        <v>137</v>
      </c>
      <c r="C9" s="68"/>
      <c r="D9" s="68"/>
      <c r="E9" s="68"/>
      <c r="F9" s="68"/>
      <c r="G9" s="68"/>
      <c r="H9" s="68"/>
      <c r="I9" s="68"/>
    </row>
    <row r="10" ht="12.75">
      <c r="A10" t="s">
        <v>125</v>
      </c>
    </row>
    <row r="11" ht="12.75">
      <c r="A11" t="s">
        <v>122</v>
      </c>
    </row>
    <row r="12" ht="12.75">
      <c r="A12" t="s">
        <v>113</v>
      </c>
    </row>
    <row r="13" spans="1:11" ht="15">
      <c r="A13" t="s">
        <v>138</v>
      </c>
      <c r="B13" s="24" t="s">
        <v>114</v>
      </c>
      <c r="C13" s="25" t="s">
        <v>96</v>
      </c>
      <c r="D13" s="26" t="s">
        <v>115</v>
      </c>
      <c r="E13" s="30"/>
      <c r="F13" s="24" t="s">
        <v>116</v>
      </c>
      <c r="G13" s="25" t="s">
        <v>117</v>
      </c>
      <c r="H13" s="25" t="s">
        <v>96</v>
      </c>
      <c r="I13" s="25" t="s">
        <v>99</v>
      </c>
      <c r="J13" s="32" t="s">
        <v>118</v>
      </c>
      <c r="K13" s="10"/>
    </row>
    <row r="14" spans="2:11" ht="12.75">
      <c r="B14" s="27">
        <v>2</v>
      </c>
      <c r="C14" s="28">
        <v>3</v>
      </c>
      <c r="D14" s="29"/>
      <c r="E14" s="31"/>
      <c r="F14" s="27">
        <v>1</v>
      </c>
      <c r="G14" s="28">
        <v>1</v>
      </c>
      <c r="H14" s="28">
        <v>6</v>
      </c>
      <c r="I14" s="28">
        <v>4</v>
      </c>
      <c r="J14" s="33"/>
      <c r="K14" s="29"/>
    </row>
    <row r="15" ht="12.75">
      <c r="A15" t="s">
        <v>123</v>
      </c>
    </row>
    <row r="18" ht="12.75">
      <c r="A18" s="20" t="s">
        <v>124</v>
      </c>
    </row>
  </sheetData>
  <mergeCells count="4">
    <mergeCell ref="A6:D6"/>
    <mergeCell ref="A7:D7"/>
    <mergeCell ref="A8:D8"/>
    <mergeCell ref="B9:I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5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4.421875" style="0" customWidth="1"/>
    <col min="3" max="3" width="12.28125" style="0" customWidth="1"/>
  </cols>
  <sheetData>
    <row r="1" spans="1:12" s="7" customFormat="1" ht="15" thickBot="1">
      <c r="A1" s="49" t="s">
        <v>5</v>
      </c>
      <c r="B1" s="52" t="s">
        <v>7</v>
      </c>
      <c r="C1" s="8">
        <v>1</v>
      </c>
      <c r="D1" s="8">
        <v>2</v>
      </c>
      <c r="E1" s="8">
        <v>3</v>
      </c>
      <c r="F1" s="8">
        <v>4</v>
      </c>
      <c r="G1" s="8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</row>
    <row r="2" spans="1:12" s="9" customFormat="1" ht="15">
      <c r="A2" s="21" t="s">
        <v>100</v>
      </c>
      <c r="B2" s="22" t="s">
        <v>0</v>
      </c>
      <c r="C2" s="59" t="s">
        <v>3</v>
      </c>
      <c r="D2" s="60" t="s">
        <v>4</v>
      </c>
      <c r="E2" s="60" t="s">
        <v>15</v>
      </c>
      <c r="F2" s="60" t="s">
        <v>1</v>
      </c>
      <c r="G2" s="60" t="s">
        <v>1</v>
      </c>
      <c r="H2" s="60" t="s">
        <v>1</v>
      </c>
      <c r="I2" s="60" t="s">
        <v>1</v>
      </c>
      <c r="J2" s="60" t="s">
        <v>1</v>
      </c>
      <c r="K2" s="60" t="s">
        <v>1</v>
      </c>
      <c r="L2" s="61" t="s">
        <v>1</v>
      </c>
    </row>
    <row r="3" spans="1:12" s="9" customFormat="1" ht="15.75" thickBot="1">
      <c r="A3" s="16" t="s">
        <v>101</v>
      </c>
      <c r="B3" s="23" t="s">
        <v>6</v>
      </c>
      <c r="C3" s="62">
        <v>9</v>
      </c>
      <c r="D3" s="63">
        <v>4</v>
      </c>
      <c r="E3" s="63">
        <v>8</v>
      </c>
      <c r="F3" s="63">
        <v>1</v>
      </c>
      <c r="G3" s="63">
        <v>1</v>
      </c>
      <c r="H3" s="63">
        <v>1</v>
      </c>
      <c r="I3" s="63">
        <v>1</v>
      </c>
      <c r="J3" s="63">
        <v>1</v>
      </c>
      <c r="K3" s="63">
        <v>1</v>
      </c>
      <c r="L3" s="64">
        <v>1</v>
      </c>
    </row>
    <row r="4" spans="1:3" s="9" customFormat="1" ht="15.75" thickBot="1">
      <c r="A4" s="39" t="s">
        <v>120</v>
      </c>
      <c r="B4" s="40"/>
      <c r="C4" s="58" t="s">
        <v>106</v>
      </c>
    </row>
    <row r="5" spans="1:6" ht="13.5" thickBot="1">
      <c r="A5" s="41" t="s">
        <v>107</v>
      </c>
      <c r="B5" s="42"/>
      <c r="C5" s="43"/>
      <c r="F5" s="57"/>
    </row>
    <row r="6" spans="1:2" ht="12.75">
      <c r="A6" s="36" t="s">
        <v>129</v>
      </c>
      <c r="B6" s="37"/>
    </row>
    <row r="7" spans="1:2" ht="13.5" thickBot="1">
      <c r="A7" s="38" t="s">
        <v>8</v>
      </c>
      <c r="B7" s="46">
        <f>database!M12</f>
        <v>6.864587614274058</v>
      </c>
    </row>
    <row r="8" spans="2:4" s="17" customFormat="1" ht="18" thickBot="1">
      <c r="B8" s="47" t="s">
        <v>131</v>
      </c>
      <c r="C8" s="53">
        <v>30</v>
      </c>
      <c r="D8" s="48" t="s">
        <v>95</v>
      </c>
    </row>
    <row r="9" spans="2:10" s="17" customFormat="1" ht="18" thickBot="1">
      <c r="B9" s="47" t="s">
        <v>9</v>
      </c>
      <c r="C9" s="53">
        <v>1.4</v>
      </c>
      <c r="D9" s="48" t="s">
        <v>130</v>
      </c>
      <c r="F9" s="34" t="s">
        <v>119</v>
      </c>
      <c r="G9" s="35"/>
      <c r="H9" s="35"/>
      <c r="I9" s="35"/>
      <c r="J9" s="35"/>
    </row>
    <row r="10" spans="2:4" ht="13.5" thickBot="1">
      <c r="B10" s="54" t="s">
        <v>10</v>
      </c>
      <c r="C10" s="55">
        <f>(-LN(1/100)*10000)/(B7*C9)</f>
        <v>4791.8497957049385</v>
      </c>
      <c r="D10" s="56" t="s">
        <v>94</v>
      </c>
    </row>
    <row r="11" spans="1:5" ht="42" thickBot="1">
      <c r="A11" s="31"/>
      <c r="B11" s="45" t="s">
        <v>126</v>
      </c>
      <c r="C11" s="50">
        <f>(C10/2)*(SIN((C8/2)*PI()/180))</f>
        <v>620.1109941995306</v>
      </c>
      <c r="D11" s="18" t="s">
        <v>94</v>
      </c>
      <c r="E11" s="31"/>
    </row>
    <row r="12" spans="2:4" ht="40.5" thickBot="1">
      <c r="B12" s="45" t="s">
        <v>127</v>
      </c>
      <c r="C12" s="51">
        <f>(C10/2)*(SIN((C8/2)*PI()/180))*69078/46052</f>
        <v>930.1664912992959</v>
      </c>
      <c r="D12" s="18" t="s">
        <v>94</v>
      </c>
    </row>
    <row r="13" spans="2:4" ht="40.5" thickBot="1">
      <c r="B13" s="45" t="s">
        <v>128</v>
      </c>
      <c r="C13" s="51">
        <f>(C10)*(SIN((C8/2)*PI()/180))</f>
        <v>1240.2219883990613</v>
      </c>
      <c r="D13" s="18" t="s">
        <v>94</v>
      </c>
    </row>
    <row r="15" ht="12.75">
      <c r="A15" s="44"/>
    </row>
  </sheetData>
  <mergeCells count="2">
    <mergeCell ref="A4:B4"/>
    <mergeCell ref="A5:C5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85"/>
  <sheetViews>
    <sheetView workbookViewId="0" topLeftCell="C1">
      <selection activeCell="C1" sqref="C1"/>
    </sheetView>
  </sheetViews>
  <sheetFormatPr defaultColWidth="9.140625" defaultRowHeight="12.75"/>
  <cols>
    <col min="9" max="9" width="8.8515625" style="3" customWidth="1"/>
    <col min="10" max="10" width="8.8515625" style="4" customWidth="1"/>
  </cols>
  <sheetData>
    <row r="1" spans="1:13" ht="12.75">
      <c r="A1" s="2" t="s">
        <v>0</v>
      </c>
      <c r="B1" s="2" t="s">
        <v>97</v>
      </c>
      <c r="C1" s="2" t="s">
        <v>108</v>
      </c>
      <c r="D1" s="2" t="s">
        <v>109</v>
      </c>
      <c r="E1" s="2" t="s">
        <v>110</v>
      </c>
      <c r="F1" s="2" t="s">
        <v>102</v>
      </c>
      <c r="G1" s="2" t="s">
        <v>98</v>
      </c>
      <c r="H1" s="12" t="s">
        <v>105</v>
      </c>
      <c r="I1" s="5" t="s">
        <v>0</v>
      </c>
      <c r="J1" s="6" t="s">
        <v>13</v>
      </c>
      <c r="K1" t="s">
        <v>11</v>
      </c>
      <c r="L1" t="s">
        <v>12</v>
      </c>
      <c r="M1" t="s">
        <v>14</v>
      </c>
    </row>
    <row r="2" spans="1:13" ht="12.75">
      <c r="A2" t="s">
        <v>15</v>
      </c>
      <c r="B2">
        <v>0.435</v>
      </c>
      <c r="C2">
        <v>0.545</v>
      </c>
      <c r="D2">
        <v>0.38</v>
      </c>
      <c r="E2">
        <v>0.48</v>
      </c>
      <c r="F2">
        <v>0</v>
      </c>
      <c r="G2">
        <v>1.008</v>
      </c>
      <c r="H2" s="13" t="s">
        <v>103</v>
      </c>
      <c r="I2" s="3" t="str">
        <f>calculation!C2</f>
        <v>c</v>
      </c>
      <c r="J2" s="3">
        <f>calculation!C3</f>
        <v>9</v>
      </c>
      <c r="K2" s="1">
        <f aca="true" t="shared" si="0" ref="K2:K11">(INDEX($A$1:$G$85,MATCH(I2,$A$1:$A$85,),MATCH(MAC,$A$1:$G$1,)))</f>
        <v>4.6</v>
      </c>
      <c r="L2" s="1">
        <f aca="true" t="shared" si="1" ref="L2:L11">(INDEX($A$1:$G$85,MATCH(I2,$A$1:$A$85,),MATCH("At wt",$A$1:$G$1,)))*J2</f>
        <v>108.09899999999999</v>
      </c>
      <c r="M2">
        <f>L2/L12*K2</f>
        <v>2.7600919188050552</v>
      </c>
    </row>
    <row r="3" spans="1:13" ht="12.75">
      <c r="A3" t="s">
        <v>16</v>
      </c>
      <c r="B3">
        <v>0.383</v>
      </c>
      <c r="C3">
        <v>0.813</v>
      </c>
      <c r="D3">
        <v>0.21</v>
      </c>
      <c r="E3">
        <v>0.57</v>
      </c>
      <c r="F3">
        <v>0.1</v>
      </c>
      <c r="G3">
        <v>4.002</v>
      </c>
      <c r="H3" s="14" t="s">
        <v>104</v>
      </c>
      <c r="I3" s="3" t="str">
        <f>calculation!D2</f>
        <v>o</v>
      </c>
      <c r="J3" s="3">
        <f>calculation!D3</f>
        <v>4</v>
      </c>
      <c r="K3" s="1">
        <f t="shared" si="0"/>
        <v>11.5</v>
      </c>
      <c r="L3" s="1">
        <f t="shared" si="1"/>
        <v>63.996</v>
      </c>
      <c r="M3">
        <f>L3/L12*K3</f>
        <v>4.085024894676369</v>
      </c>
    </row>
    <row r="4" spans="1:13" ht="12.75">
      <c r="A4" t="s">
        <v>17</v>
      </c>
      <c r="B4">
        <v>0.716</v>
      </c>
      <c r="C4">
        <v>1.96</v>
      </c>
      <c r="D4">
        <v>0.22</v>
      </c>
      <c r="E4">
        <v>1.25</v>
      </c>
      <c r="F4">
        <v>0.4</v>
      </c>
      <c r="G4">
        <v>6.941</v>
      </c>
      <c r="H4" s="15" t="str">
        <f>"MAC"&amp;"("&amp;(calculation!C4)&amp;")"</f>
        <v>MAC(Cu)</v>
      </c>
      <c r="I4" s="3" t="str">
        <f>calculation!E2</f>
        <v>h</v>
      </c>
      <c r="J4" s="3">
        <f>calculation!E3</f>
        <v>8</v>
      </c>
      <c r="K4" s="1">
        <f t="shared" si="0"/>
        <v>0.435</v>
      </c>
      <c r="L4" s="1">
        <f t="shared" si="1"/>
        <v>8.064</v>
      </c>
      <c r="M4">
        <f>L4/L12*K4</f>
        <v>0.019470800792633174</v>
      </c>
    </row>
    <row r="5" spans="1:13" ht="12.75">
      <c r="A5" t="s">
        <v>18</v>
      </c>
      <c r="B5">
        <v>1.5</v>
      </c>
      <c r="C5">
        <v>4.5</v>
      </c>
      <c r="D5">
        <v>0.3</v>
      </c>
      <c r="E5">
        <v>2.8</v>
      </c>
      <c r="F5">
        <v>1.3</v>
      </c>
      <c r="G5">
        <v>9.012</v>
      </c>
      <c r="I5" s="3" t="str">
        <f>calculation!F2</f>
        <v>#</v>
      </c>
      <c r="J5" s="3">
        <f>calculation!F3</f>
        <v>1</v>
      </c>
      <c r="K5" s="1">
        <f t="shared" si="0"/>
        <v>0</v>
      </c>
      <c r="L5" s="1">
        <f t="shared" si="1"/>
        <v>0</v>
      </c>
      <c r="M5">
        <f>(L5/L12)*K5</f>
        <v>0</v>
      </c>
    </row>
    <row r="6" spans="1:13" ht="12.75">
      <c r="A6" t="s">
        <v>19</v>
      </c>
      <c r="B6">
        <v>2.39</v>
      </c>
      <c r="C6">
        <v>7.38</v>
      </c>
      <c r="D6">
        <v>0.39</v>
      </c>
      <c r="E6">
        <v>4.55</v>
      </c>
      <c r="F6">
        <v>3.2</v>
      </c>
      <c r="G6">
        <v>10.811</v>
      </c>
      <c r="I6" s="3" t="str">
        <f>calculation!G2</f>
        <v>#</v>
      </c>
      <c r="J6" s="3">
        <f>calculation!G3</f>
        <v>1</v>
      </c>
      <c r="K6" s="1">
        <f t="shared" si="0"/>
        <v>0</v>
      </c>
      <c r="L6" s="1">
        <f t="shared" si="1"/>
        <v>0</v>
      </c>
      <c r="M6">
        <f>L6/L12*K6</f>
        <v>0</v>
      </c>
    </row>
    <row r="7" spans="1:13" ht="12.75">
      <c r="A7" t="s">
        <v>3</v>
      </c>
      <c r="B7">
        <v>4.6</v>
      </c>
      <c r="C7">
        <v>14.5</v>
      </c>
      <c r="D7">
        <v>0.625</v>
      </c>
      <c r="E7">
        <v>8.9</v>
      </c>
      <c r="F7">
        <v>6.9</v>
      </c>
      <c r="G7">
        <v>12.011</v>
      </c>
      <c r="I7" s="3" t="str">
        <f>calculation!H2</f>
        <v>#</v>
      </c>
      <c r="J7" s="3">
        <f>calculation!H3</f>
        <v>1</v>
      </c>
      <c r="K7" s="1">
        <f t="shared" si="0"/>
        <v>0</v>
      </c>
      <c r="L7" s="1">
        <f t="shared" si="1"/>
        <v>0</v>
      </c>
      <c r="M7">
        <f>L7/L12*K7</f>
        <v>0</v>
      </c>
    </row>
    <row r="8" spans="1:13" ht="12.75">
      <c r="A8" t="s">
        <v>20</v>
      </c>
      <c r="B8">
        <v>7.52</v>
      </c>
      <c r="C8">
        <v>23.9</v>
      </c>
      <c r="D8">
        <v>0.916</v>
      </c>
      <c r="E8">
        <v>14.6</v>
      </c>
      <c r="F8">
        <v>11.4</v>
      </c>
      <c r="G8">
        <v>14.007</v>
      </c>
      <c r="I8" s="3" t="str">
        <f>calculation!I2</f>
        <v>#</v>
      </c>
      <c r="J8" s="3">
        <f>calculation!I3</f>
        <v>1</v>
      </c>
      <c r="K8" s="1">
        <f t="shared" si="0"/>
        <v>0</v>
      </c>
      <c r="L8" s="1">
        <f t="shared" si="1"/>
        <v>0</v>
      </c>
      <c r="M8">
        <f>L8/L12*K8</f>
        <v>0</v>
      </c>
    </row>
    <row r="9" spans="1:13" ht="12.75">
      <c r="A9" t="s">
        <v>4</v>
      </c>
      <c r="B9">
        <v>11.5</v>
      </c>
      <c r="C9">
        <v>36.6</v>
      </c>
      <c r="D9">
        <v>1.31</v>
      </c>
      <c r="E9">
        <v>2.4</v>
      </c>
      <c r="F9">
        <v>17.5</v>
      </c>
      <c r="G9">
        <v>15.999</v>
      </c>
      <c r="I9" s="3" t="str">
        <f>calculation!J2</f>
        <v>#</v>
      </c>
      <c r="J9" s="3">
        <f>calculation!J3</f>
        <v>1</v>
      </c>
      <c r="K9" s="1">
        <f t="shared" si="0"/>
        <v>0</v>
      </c>
      <c r="L9" s="1">
        <f t="shared" si="1"/>
        <v>0</v>
      </c>
      <c r="M9">
        <f>L9/L12*K9</f>
        <v>0</v>
      </c>
    </row>
    <row r="10" spans="1:13" ht="12.75">
      <c r="A10" t="s">
        <v>21</v>
      </c>
      <c r="B10">
        <v>16.4</v>
      </c>
      <c r="C10">
        <v>52.4</v>
      </c>
      <c r="D10">
        <v>1.8</v>
      </c>
      <c r="E10">
        <v>32.1</v>
      </c>
      <c r="F10">
        <v>24.2</v>
      </c>
      <c r="G10">
        <v>18.998</v>
      </c>
      <c r="I10" s="3" t="str">
        <f>calculation!K2</f>
        <v>#</v>
      </c>
      <c r="J10" s="3">
        <f>calculation!K3</f>
        <v>1</v>
      </c>
      <c r="K10" s="1">
        <f t="shared" si="0"/>
        <v>0</v>
      </c>
      <c r="L10" s="1">
        <f t="shared" si="1"/>
        <v>0</v>
      </c>
      <c r="M10">
        <f>L10/L12*K10</f>
        <v>0</v>
      </c>
    </row>
    <row r="11" spans="1:13" ht="12.75">
      <c r="A11" t="s">
        <v>22</v>
      </c>
      <c r="B11">
        <v>22.9</v>
      </c>
      <c r="C11">
        <v>72.8</v>
      </c>
      <c r="D11">
        <v>2.47</v>
      </c>
      <c r="E11">
        <v>44.6</v>
      </c>
      <c r="F11">
        <v>35.4</v>
      </c>
      <c r="G11">
        <v>20.18</v>
      </c>
      <c r="I11" s="3" t="str">
        <f>calculation!L2</f>
        <v>#</v>
      </c>
      <c r="J11" s="3">
        <f>calculation!L3</f>
        <v>1</v>
      </c>
      <c r="K11" s="1">
        <f t="shared" si="0"/>
        <v>0</v>
      </c>
      <c r="L11" s="1">
        <f t="shared" si="1"/>
        <v>0</v>
      </c>
      <c r="M11">
        <f>L11/L12*K11</f>
        <v>0</v>
      </c>
    </row>
    <row r="12" spans="1:13" ht="12.75">
      <c r="A12" t="s">
        <v>23</v>
      </c>
      <c r="B12">
        <v>30.1</v>
      </c>
      <c r="C12">
        <v>95.3</v>
      </c>
      <c r="D12">
        <v>3.21</v>
      </c>
      <c r="E12">
        <v>58.6</v>
      </c>
      <c r="F12">
        <v>45.9</v>
      </c>
      <c r="G12">
        <v>22.99</v>
      </c>
      <c r="I12" s="5" t="s">
        <v>121</v>
      </c>
      <c r="K12" s="2">
        <f>SUM(K2:K11)</f>
        <v>16.535</v>
      </c>
      <c r="L12" s="2">
        <f>SUM(L2:L11)</f>
        <v>180.159</v>
      </c>
      <c r="M12" s="2">
        <f>SUM(M2:M11)</f>
        <v>6.864587614274058</v>
      </c>
    </row>
    <row r="13" spans="1:13" ht="12.75">
      <c r="A13" t="s">
        <v>24</v>
      </c>
      <c r="B13">
        <v>38.6</v>
      </c>
      <c r="C13">
        <v>121</v>
      </c>
      <c r="D13">
        <v>4.11</v>
      </c>
      <c r="E13">
        <v>74.8</v>
      </c>
      <c r="F13">
        <v>61.8</v>
      </c>
      <c r="G13">
        <v>24.305</v>
      </c>
      <c r="K13" s="2"/>
      <c r="L13" s="2"/>
      <c r="M13" s="2"/>
    </row>
    <row r="14" spans="1:7" ht="12.75">
      <c r="A14" t="s">
        <v>25</v>
      </c>
      <c r="B14">
        <v>48.6</v>
      </c>
      <c r="C14">
        <v>152</v>
      </c>
      <c r="D14">
        <v>5.16</v>
      </c>
      <c r="E14">
        <v>93.9</v>
      </c>
      <c r="F14">
        <v>76.6</v>
      </c>
      <c r="G14">
        <v>26.982</v>
      </c>
    </row>
    <row r="15" spans="1:7" ht="12.75">
      <c r="A15" t="s">
        <v>26</v>
      </c>
      <c r="B15">
        <v>60.6</v>
      </c>
      <c r="C15">
        <v>189</v>
      </c>
      <c r="D15">
        <v>6.44</v>
      </c>
      <c r="E15">
        <v>117</v>
      </c>
      <c r="F15">
        <v>98.4</v>
      </c>
      <c r="G15">
        <v>28.086</v>
      </c>
    </row>
    <row r="16" spans="1:7" ht="12.75">
      <c r="A16" t="s">
        <v>27</v>
      </c>
      <c r="B16">
        <v>74.1</v>
      </c>
      <c r="C16">
        <v>229</v>
      </c>
      <c r="D16">
        <v>7.89</v>
      </c>
      <c r="E16">
        <v>142</v>
      </c>
      <c r="F16">
        <v>116.5</v>
      </c>
      <c r="G16">
        <v>30.974</v>
      </c>
    </row>
    <row r="17" spans="1:7" ht="12.75">
      <c r="A17" t="s">
        <v>28</v>
      </c>
      <c r="B17">
        <v>89.1</v>
      </c>
      <c r="C17">
        <v>272</v>
      </c>
      <c r="D17">
        <v>9.55</v>
      </c>
      <c r="E17">
        <v>170</v>
      </c>
      <c r="F17">
        <v>143.7</v>
      </c>
      <c r="G17">
        <v>32.066</v>
      </c>
    </row>
    <row r="18" spans="1:7" ht="12.75">
      <c r="A18" t="s">
        <v>29</v>
      </c>
      <c r="B18">
        <v>106</v>
      </c>
      <c r="C18">
        <v>318</v>
      </c>
      <c r="D18">
        <v>11.4</v>
      </c>
      <c r="E18">
        <v>200</v>
      </c>
      <c r="F18">
        <v>162.8</v>
      </c>
      <c r="G18">
        <v>35.452</v>
      </c>
    </row>
    <row r="19" spans="1:7" ht="12.75">
      <c r="A19" t="s">
        <v>30</v>
      </c>
      <c r="B19">
        <v>123</v>
      </c>
      <c r="C19">
        <v>366</v>
      </c>
      <c r="D19">
        <v>13.5</v>
      </c>
      <c r="E19">
        <v>232</v>
      </c>
      <c r="F19">
        <v>178.1</v>
      </c>
      <c r="G19">
        <v>39.948</v>
      </c>
    </row>
    <row r="20" spans="1:7" ht="12.75">
      <c r="A20" t="s">
        <v>31</v>
      </c>
      <c r="B20">
        <v>143</v>
      </c>
      <c r="C20">
        <v>417</v>
      </c>
      <c r="D20">
        <v>15.8</v>
      </c>
      <c r="E20">
        <v>266</v>
      </c>
      <c r="F20">
        <v>220.9</v>
      </c>
      <c r="G20">
        <v>39.098</v>
      </c>
    </row>
    <row r="21" spans="1:7" ht="12.75">
      <c r="A21" t="s">
        <v>2</v>
      </c>
      <c r="B21">
        <v>162</v>
      </c>
      <c r="C21">
        <v>468</v>
      </c>
      <c r="D21">
        <v>18.3</v>
      </c>
      <c r="E21">
        <v>299</v>
      </c>
      <c r="F21">
        <v>258.3</v>
      </c>
      <c r="G21">
        <v>40.078</v>
      </c>
    </row>
    <row r="22" spans="1:7" ht="12.75">
      <c r="A22" t="s">
        <v>32</v>
      </c>
      <c r="B22">
        <v>184</v>
      </c>
      <c r="C22">
        <v>513</v>
      </c>
      <c r="D22">
        <v>21.1</v>
      </c>
      <c r="E22">
        <v>336</v>
      </c>
      <c r="F22">
        <v>272.8</v>
      </c>
      <c r="G22">
        <v>44.956</v>
      </c>
    </row>
    <row r="23" spans="1:7" ht="12.75">
      <c r="A23" t="s">
        <v>33</v>
      </c>
      <c r="B23">
        <v>208</v>
      </c>
      <c r="C23">
        <v>571</v>
      </c>
      <c r="D23">
        <v>24.2</v>
      </c>
      <c r="E23">
        <v>377</v>
      </c>
      <c r="F23">
        <v>300.3</v>
      </c>
      <c r="G23">
        <v>47.88</v>
      </c>
    </row>
    <row r="24" spans="1:7" ht="12.75">
      <c r="A24" t="s">
        <v>34</v>
      </c>
      <c r="B24">
        <v>233</v>
      </c>
      <c r="C24">
        <v>68.4</v>
      </c>
      <c r="D24">
        <v>27.5</v>
      </c>
      <c r="E24">
        <v>419</v>
      </c>
      <c r="F24">
        <v>328.2</v>
      </c>
      <c r="G24">
        <v>50.942</v>
      </c>
    </row>
    <row r="25" spans="1:7" ht="12.75">
      <c r="A25" t="s">
        <v>35</v>
      </c>
      <c r="B25">
        <v>260</v>
      </c>
      <c r="C25">
        <v>79.8</v>
      </c>
      <c r="D25">
        <v>31.1</v>
      </c>
      <c r="E25">
        <v>463</v>
      </c>
      <c r="F25">
        <v>370.8</v>
      </c>
      <c r="G25">
        <v>51.996</v>
      </c>
    </row>
    <row r="26" spans="1:7" ht="12.75">
      <c r="A26" t="s">
        <v>36</v>
      </c>
      <c r="B26">
        <v>283</v>
      </c>
      <c r="C26">
        <v>93</v>
      </c>
      <c r="D26">
        <v>34.7</v>
      </c>
      <c r="E26">
        <v>57.2</v>
      </c>
      <c r="F26">
        <v>401.9</v>
      </c>
      <c r="G26">
        <v>54.938</v>
      </c>
    </row>
    <row r="27" spans="1:7" ht="12.75">
      <c r="A27" t="s">
        <v>37</v>
      </c>
      <c r="B27">
        <v>308</v>
      </c>
      <c r="C27">
        <v>108</v>
      </c>
      <c r="D27">
        <v>38.5</v>
      </c>
      <c r="E27">
        <v>66.4</v>
      </c>
      <c r="F27">
        <v>57.1</v>
      </c>
      <c r="G27">
        <v>55.847</v>
      </c>
    </row>
    <row r="28" spans="1:7" ht="12.75">
      <c r="A28" t="s">
        <v>38</v>
      </c>
      <c r="B28">
        <v>313</v>
      </c>
      <c r="C28">
        <v>125</v>
      </c>
      <c r="D28">
        <v>42.5</v>
      </c>
      <c r="E28">
        <v>76.8</v>
      </c>
      <c r="F28">
        <v>63.5</v>
      </c>
      <c r="G28">
        <v>58.933</v>
      </c>
    </row>
    <row r="29" spans="1:7" ht="12.75">
      <c r="A29" t="s">
        <v>39</v>
      </c>
      <c r="B29">
        <v>45.7</v>
      </c>
      <c r="C29">
        <v>144</v>
      </c>
      <c r="D29">
        <v>46.6</v>
      </c>
      <c r="E29">
        <v>88.6</v>
      </c>
      <c r="F29">
        <v>74.1</v>
      </c>
      <c r="G29">
        <v>58.69</v>
      </c>
    </row>
    <row r="30" spans="1:7" ht="12.75">
      <c r="A30" t="s">
        <v>40</v>
      </c>
      <c r="B30">
        <v>53</v>
      </c>
      <c r="C30">
        <v>166</v>
      </c>
      <c r="D30">
        <v>50.9</v>
      </c>
      <c r="E30">
        <v>103</v>
      </c>
      <c r="F30">
        <v>79.3</v>
      </c>
      <c r="G30">
        <v>63.546</v>
      </c>
    </row>
    <row r="31" spans="1:7" ht="12.75">
      <c r="A31" t="s">
        <v>41</v>
      </c>
      <c r="B31">
        <v>60.3</v>
      </c>
      <c r="C31">
        <v>189</v>
      </c>
      <c r="D31">
        <v>55.4</v>
      </c>
      <c r="E31">
        <v>117</v>
      </c>
      <c r="F31">
        <v>88.7</v>
      </c>
      <c r="G31">
        <v>64.39</v>
      </c>
    </row>
    <row r="32" spans="1:7" ht="12.75">
      <c r="A32" t="s">
        <v>42</v>
      </c>
      <c r="B32">
        <v>55.9</v>
      </c>
      <c r="C32">
        <v>212</v>
      </c>
      <c r="D32">
        <v>60.1</v>
      </c>
      <c r="E32">
        <v>131</v>
      </c>
      <c r="F32">
        <v>95.2</v>
      </c>
      <c r="G32">
        <v>69.723</v>
      </c>
    </row>
    <row r="33" spans="1:7" ht="12.75">
      <c r="A33" t="s">
        <v>43</v>
      </c>
      <c r="B33">
        <v>75.6</v>
      </c>
      <c r="C33">
        <v>22235</v>
      </c>
      <c r="D33">
        <v>64.8</v>
      </c>
      <c r="E33">
        <v>146</v>
      </c>
      <c r="F33">
        <v>104.2</v>
      </c>
      <c r="G33">
        <v>72.61</v>
      </c>
    </row>
    <row r="34" spans="1:7" ht="12.75">
      <c r="A34" t="s">
        <v>44</v>
      </c>
      <c r="B34">
        <v>83.4</v>
      </c>
      <c r="C34">
        <v>258</v>
      </c>
      <c r="D34">
        <v>69.7</v>
      </c>
      <c r="E34">
        <v>160</v>
      </c>
      <c r="F34">
        <v>114.5</v>
      </c>
      <c r="G34">
        <v>74.922</v>
      </c>
    </row>
    <row r="35" spans="1:7" ht="12.75">
      <c r="A35" t="s">
        <v>45</v>
      </c>
      <c r="B35">
        <v>91.4</v>
      </c>
      <c r="C35">
        <v>281</v>
      </c>
      <c r="D35">
        <v>74.7</v>
      </c>
      <c r="E35">
        <v>175</v>
      </c>
      <c r="F35">
        <v>122.7</v>
      </c>
      <c r="G35">
        <v>78.96</v>
      </c>
    </row>
    <row r="36" spans="1:7" ht="12.75">
      <c r="A36" t="s">
        <v>46</v>
      </c>
      <c r="B36">
        <v>99.6</v>
      </c>
      <c r="C36">
        <v>305</v>
      </c>
      <c r="D36">
        <v>79.8</v>
      </c>
      <c r="E36">
        <v>190</v>
      </c>
      <c r="F36">
        <v>136.4</v>
      </c>
      <c r="G36">
        <v>79.904</v>
      </c>
    </row>
    <row r="37" spans="1:7" ht="12.75">
      <c r="A37" t="s">
        <v>47</v>
      </c>
      <c r="B37">
        <v>108</v>
      </c>
      <c r="C37">
        <v>327</v>
      </c>
      <c r="D37">
        <v>84.9</v>
      </c>
      <c r="E37">
        <v>206</v>
      </c>
      <c r="F37">
        <v>145.8</v>
      </c>
      <c r="G37">
        <v>83.8</v>
      </c>
    </row>
    <row r="38" spans="1:7" ht="12.75">
      <c r="A38" t="s">
        <v>48</v>
      </c>
      <c r="B38">
        <v>117</v>
      </c>
      <c r="C38">
        <v>351</v>
      </c>
      <c r="D38">
        <v>90</v>
      </c>
      <c r="E38">
        <v>221</v>
      </c>
      <c r="F38">
        <v>159.6</v>
      </c>
      <c r="G38">
        <v>85.468</v>
      </c>
    </row>
    <row r="39" spans="1:7" ht="12.75">
      <c r="A39" t="s">
        <v>49</v>
      </c>
      <c r="B39">
        <v>125</v>
      </c>
      <c r="C39">
        <v>373</v>
      </c>
      <c r="D39">
        <v>95</v>
      </c>
      <c r="E39">
        <v>236</v>
      </c>
      <c r="F39">
        <v>173.3</v>
      </c>
      <c r="G39">
        <v>87.62</v>
      </c>
    </row>
    <row r="40" spans="1:7" ht="12.75">
      <c r="A40" t="s">
        <v>50</v>
      </c>
      <c r="B40">
        <v>134</v>
      </c>
      <c r="C40">
        <v>396</v>
      </c>
      <c r="D40">
        <v>100</v>
      </c>
      <c r="E40">
        <v>252</v>
      </c>
      <c r="F40">
        <v>189.6</v>
      </c>
      <c r="G40">
        <v>88.906</v>
      </c>
    </row>
    <row r="41" spans="1:7" ht="12.75">
      <c r="A41" t="s">
        <v>51</v>
      </c>
      <c r="B41">
        <v>145</v>
      </c>
      <c r="C41">
        <v>419</v>
      </c>
      <c r="D41">
        <v>13.9</v>
      </c>
      <c r="E41">
        <v>265</v>
      </c>
      <c r="F41">
        <v>204.5</v>
      </c>
      <c r="G41">
        <v>91.224</v>
      </c>
    </row>
    <row r="42" spans="1:7" ht="12.75">
      <c r="A42" t="s">
        <v>52</v>
      </c>
      <c r="B42">
        <v>153</v>
      </c>
      <c r="C42">
        <v>441</v>
      </c>
      <c r="D42">
        <v>17.1</v>
      </c>
      <c r="E42">
        <v>284</v>
      </c>
      <c r="F42">
        <v>221.5</v>
      </c>
      <c r="G42">
        <v>92.906</v>
      </c>
    </row>
    <row r="43" spans="1:7" ht="12.75">
      <c r="A43" t="s">
        <v>53</v>
      </c>
      <c r="B43">
        <v>162</v>
      </c>
      <c r="C43">
        <v>163</v>
      </c>
      <c r="D43">
        <v>18.4</v>
      </c>
      <c r="E43">
        <v>300</v>
      </c>
      <c r="F43">
        <v>235.9</v>
      </c>
      <c r="G43">
        <v>95.94</v>
      </c>
    </row>
    <row r="44" spans="1:7" ht="12.75">
      <c r="A44" t="s">
        <v>54</v>
      </c>
      <c r="B44">
        <v>172</v>
      </c>
      <c r="C44">
        <v>485</v>
      </c>
      <c r="D44">
        <v>19.7</v>
      </c>
      <c r="E44">
        <v>316</v>
      </c>
      <c r="F44">
        <v>256.1</v>
      </c>
      <c r="G44">
        <v>98.906</v>
      </c>
    </row>
    <row r="45" spans="1:7" ht="12.75">
      <c r="A45" t="s">
        <v>55</v>
      </c>
      <c r="B45">
        <v>183</v>
      </c>
      <c r="C45">
        <v>509</v>
      </c>
      <c r="D45">
        <v>21.1</v>
      </c>
      <c r="E45">
        <v>334</v>
      </c>
      <c r="F45">
        <v>269</v>
      </c>
      <c r="G45">
        <v>101.07</v>
      </c>
    </row>
    <row r="46" spans="1:7" ht="12.75">
      <c r="A46" t="s">
        <v>56</v>
      </c>
      <c r="B46">
        <v>194</v>
      </c>
      <c r="C46">
        <v>534</v>
      </c>
      <c r="D46">
        <v>22.6</v>
      </c>
      <c r="E46">
        <v>352</v>
      </c>
      <c r="F46">
        <v>288.6</v>
      </c>
      <c r="G46">
        <v>102.906</v>
      </c>
    </row>
    <row r="47" spans="1:7" ht="12.75">
      <c r="A47" t="s">
        <v>57</v>
      </c>
      <c r="B47">
        <v>206</v>
      </c>
      <c r="C47">
        <v>559</v>
      </c>
      <c r="D47">
        <v>24.1</v>
      </c>
      <c r="E47">
        <v>371</v>
      </c>
      <c r="F47">
        <v>304.1</v>
      </c>
      <c r="G47">
        <v>106.42</v>
      </c>
    </row>
    <row r="48" spans="1:7" ht="12.75">
      <c r="A48" t="s">
        <v>58</v>
      </c>
      <c r="B48">
        <v>210</v>
      </c>
      <c r="C48">
        <v>586</v>
      </c>
      <c r="D48">
        <v>25.8</v>
      </c>
      <c r="E48">
        <v>391</v>
      </c>
      <c r="F48">
        <v>326</v>
      </c>
      <c r="G48">
        <v>107.868</v>
      </c>
    </row>
    <row r="49" spans="1:7" ht="12.75">
      <c r="A49" t="s">
        <v>59</v>
      </c>
      <c r="B49">
        <v>281</v>
      </c>
      <c r="C49">
        <v>613</v>
      </c>
      <c r="D49">
        <v>37.5</v>
      </c>
      <c r="E49">
        <v>412</v>
      </c>
      <c r="F49">
        <v>339.2</v>
      </c>
      <c r="G49">
        <v>112.411</v>
      </c>
    </row>
    <row r="50" spans="1:7" ht="12.75">
      <c r="A50" t="s">
        <v>60</v>
      </c>
      <c r="B50">
        <v>243</v>
      </c>
      <c r="C50">
        <v>638</v>
      </c>
      <c r="D50">
        <v>29.3</v>
      </c>
      <c r="E50">
        <v>432</v>
      </c>
      <c r="F50">
        <v>359.6</v>
      </c>
      <c r="G50">
        <v>114.82</v>
      </c>
    </row>
    <row r="51" spans="1:7" ht="12.75">
      <c r="A51" t="s">
        <v>61</v>
      </c>
      <c r="B51">
        <v>256</v>
      </c>
      <c r="C51">
        <v>662</v>
      </c>
      <c r="D51">
        <v>31.1</v>
      </c>
      <c r="E51">
        <v>451</v>
      </c>
      <c r="F51">
        <v>375.7</v>
      </c>
      <c r="G51">
        <v>118.71</v>
      </c>
    </row>
    <row r="52" spans="1:7" ht="12.75">
      <c r="A52" t="s">
        <v>62</v>
      </c>
      <c r="B52">
        <v>270</v>
      </c>
      <c r="C52">
        <v>288</v>
      </c>
      <c r="D52">
        <v>33.1</v>
      </c>
      <c r="E52">
        <v>472</v>
      </c>
      <c r="F52">
        <v>394.9</v>
      </c>
      <c r="G52">
        <v>121.75</v>
      </c>
    </row>
    <row r="53" spans="1:7" ht="12.75">
      <c r="A53" t="s">
        <v>63</v>
      </c>
      <c r="B53">
        <v>282</v>
      </c>
      <c r="C53">
        <v>707</v>
      </c>
      <c r="D53">
        <v>35</v>
      </c>
      <c r="E53">
        <v>490</v>
      </c>
      <c r="F53">
        <v>405.4</v>
      </c>
      <c r="G53">
        <v>127.6</v>
      </c>
    </row>
    <row r="54" spans="1:7" ht="12.75">
      <c r="A54" t="s">
        <v>60</v>
      </c>
      <c r="B54">
        <v>294</v>
      </c>
      <c r="C54">
        <v>722</v>
      </c>
      <c r="D54">
        <v>37.1</v>
      </c>
      <c r="E54">
        <v>506</v>
      </c>
      <c r="F54">
        <v>437.8</v>
      </c>
      <c r="G54">
        <v>126.904</v>
      </c>
    </row>
    <row r="55" spans="1:7" ht="12.75">
      <c r="A55" t="s">
        <v>64</v>
      </c>
      <c r="B55">
        <v>306</v>
      </c>
      <c r="C55">
        <v>753</v>
      </c>
      <c r="D55">
        <v>39.2</v>
      </c>
      <c r="E55">
        <v>521</v>
      </c>
      <c r="F55">
        <v>453.7</v>
      </c>
      <c r="G55">
        <v>131.29</v>
      </c>
    </row>
    <row r="56" spans="1:7" ht="12.75">
      <c r="A56" t="s">
        <v>65</v>
      </c>
      <c r="B56">
        <v>318</v>
      </c>
      <c r="C56">
        <v>793</v>
      </c>
      <c r="D56">
        <v>41.3</v>
      </c>
      <c r="E56">
        <v>534</v>
      </c>
      <c r="F56">
        <v>479.6</v>
      </c>
      <c r="G56">
        <v>132.905</v>
      </c>
    </row>
    <row r="57" spans="1:7" ht="12.75">
      <c r="A57" t="s">
        <v>66</v>
      </c>
      <c r="B57">
        <v>330</v>
      </c>
      <c r="C57">
        <v>461</v>
      </c>
      <c r="D57">
        <v>43.5</v>
      </c>
      <c r="E57">
        <v>546</v>
      </c>
      <c r="F57">
        <v>495.8</v>
      </c>
      <c r="G57">
        <v>137.327</v>
      </c>
    </row>
    <row r="58" spans="1:7" ht="12.75">
      <c r="A58" t="s">
        <v>67</v>
      </c>
      <c r="B58">
        <v>341</v>
      </c>
      <c r="C58">
        <v>202</v>
      </c>
      <c r="D58">
        <v>45.8</v>
      </c>
      <c r="E58">
        <v>557</v>
      </c>
      <c r="F58">
        <v>522.8</v>
      </c>
      <c r="G58">
        <v>138.906</v>
      </c>
    </row>
    <row r="59" spans="1:7" ht="12.75">
      <c r="A59" t="s">
        <v>68</v>
      </c>
      <c r="B59">
        <v>352</v>
      </c>
      <c r="C59">
        <v>219</v>
      </c>
      <c r="D59">
        <v>48.2</v>
      </c>
      <c r="E59">
        <v>601</v>
      </c>
      <c r="F59">
        <v>551.9</v>
      </c>
      <c r="G59">
        <v>140.115</v>
      </c>
    </row>
    <row r="60" spans="1:7" ht="12.75">
      <c r="A60" t="s">
        <v>69</v>
      </c>
      <c r="B60">
        <v>363</v>
      </c>
      <c r="C60">
        <v>236</v>
      </c>
      <c r="D60">
        <v>50.7</v>
      </c>
      <c r="E60">
        <v>359</v>
      </c>
      <c r="F60">
        <v>583.4</v>
      </c>
      <c r="G60">
        <v>140.908</v>
      </c>
    </row>
    <row r="61" spans="1:7" ht="12.75">
      <c r="A61" t="s">
        <v>70</v>
      </c>
      <c r="B61">
        <v>374</v>
      </c>
      <c r="C61">
        <v>252</v>
      </c>
      <c r="D61">
        <v>53.2</v>
      </c>
      <c r="E61">
        <v>379</v>
      </c>
      <c r="F61">
        <v>518.9</v>
      </c>
      <c r="G61">
        <v>144.24</v>
      </c>
    </row>
    <row r="62" spans="1:7" ht="12.75">
      <c r="A62" t="s">
        <v>71</v>
      </c>
      <c r="B62">
        <v>386</v>
      </c>
      <c r="C62">
        <v>268</v>
      </c>
      <c r="D62">
        <v>55.9</v>
      </c>
      <c r="E62">
        <v>172</v>
      </c>
      <c r="F62">
        <v>393.2</v>
      </c>
      <c r="G62">
        <v>147</v>
      </c>
    </row>
    <row r="63" spans="1:7" ht="12.75">
      <c r="A63" t="s">
        <v>72</v>
      </c>
      <c r="B63">
        <v>397</v>
      </c>
      <c r="C63">
        <v>284</v>
      </c>
      <c r="D63">
        <v>58.6</v>
      </c>
      <c r="E63">
        <v>182</v>
      </c>
      <c r="F63">
        <v>406.5</v>
      </c>
      <c r="G63">
        <v>150.36</v>
      </c>
    </row>
    <row r="64" spans="1:7" ht="12.75">
      <c r="A64" t="s">
        <v>73</v>
      </c>
      <c r="B64">
        <v>425</v>
      </c>
      <c r="C64">
        <v>299</v>
      </c>
      <c r="D64">
        <v>61.5</v>
      </c>
      <c r="E64">
        <v>193</v>
      </c>
      <c r="F64">
        <v>157.2</v>
      </c>
      <c r="G64">
        <v>151.965</v>
      </c>
    </row>
    <row r="65" spans="1:7" ht="12.75">
      <c r="A65" t="s">
        <v>74</v>
      </c>
      <c r="B65">
        <v>439</v>
      </c>
      <c r="C65">
        <v>314</v>
      </c>
      <c r="D65">
        <v>64.4</v>
      </c>
      <c r="E65">
        <v>203</v>
      </c>
      <c r="F65">
        <v>162.9</v>
      </c>
      <c r="G65">
        <v>157.25</v>
      </c>
    </row>
    <row r="66" spans="1:7" ht="12.75">
      <c r="A66" t="s">
        <v>75</v>
      </c>
      <c r="B66">
        <v>273</v>
      </c>
      <c r="C66">
        <v>329</v>
      </c>
      <c r="D66">
        <v>67.5</v>
      </c>
      <c r="E66">
        <v>214</v>
      </c>
      <c r="F66">
        <v>172.5</v>
      </c>
      <c r="G66">
        <v>158.925</v>
      </c>
    </row>
    <row r="67" spans="1:7" ht="12.75">
      <c r="A67" t="s">
        <v>76</v>
      </c>
      <c r="B67">
        <v>286</v>
      </c>
      <c r="C67">
        <v>344</v>
      </c>
      <c r="D67">
        <v>70.6</v>
      </c>
      <c r="E67">
        <v>224</v>
      </c>
      <c r="F67">
        <v>180.3</v>
      </c>
      <c r="G67">
        <v>162.5</v>
      </c>
    </row>
    <row r="68" spans="1:7" ht="12.75">
      <c r="A68" t="s">
        <v>77</v>
      </c>
      <c r="B68">
        <v>128</v>
      </c>
      <c r="C68">
        <v>359</v>
      </c>
      <c r="D68">
        <v>73.9</v>
      </c>
      <c r="E68">
        <v>234</v>
      </c>
      <c r="F68">
        <v>189.5</v>
      </c>
      <c r="G68">
        <v>164.93</v>
      </c>
    </row>
    <row r="69" spans="1:7" ht="12.75">
      <c r="A69" t="s">
        <v>78</v>
      </c>
      <c r="B69">
        <v>134</v>
      </c>
      <c r="C69">
        <v>373</v>
      </c>
      <c r="D69">
        <v>77.3</v>
      </c>
      <c r="E69">
        <v>245</v>
      </c>
      <c r="F69">
        <v>199</v>
      </c>
      <c r="G69">
        <v>167.26</v>
      </c>
    </row>
    <row r="70" spans="1:7" ht="12.75">
      <c r="A70" t="s">
        <v>79</v>
      </c>
      <c r="B70">
        <v>140</v>
      </c>
      <c r="C70">
        <v>387</v>
      </c>
      <c r="D70">
        <v>80.8</v>
      </c>
      <c r="E70">
        <v>255</v>
      </c>
      <c r="F70">
        <v>209.5</v>
      </c>
      <c r="G70">
        <v>168.934</v>
      </c>
    </row>
    <row r="71" spans="1:7" ht="12.75">
      <c r="A71" t="s">
        <v>80</v>
      </c>
      <c r="B71">
        <v>146</v>
      </c>
      <c r="C71">
        <v>401</v>
      </c>
      <c r="D71">
        <v>84.5</v>
      </c>
      <c r="E71">
        <v>265</v>
      </c>
      <c r="F71">
        <v>217.2</v>
      </c>
      <c r="G71">
        <v>173.04</v>
      </c>
    </row>
    <row r="72" spans="1:7" ht="12.75">
      <c r="A72" t="s">
        <v>81</v>
      </c>
      <c r="B72">
        <v>153</v>
      </c>
      <c r="C72">
        <v>416</v>
      </c>
      <c r="D72">
        <v>88.2</v>
      </c>
      <c r="E72">
        <v>276</v>
      </c>
      <c r="F72">
        <v>227.7</v>
      </c>
      <c r="G72">
        <v>174.967</v>
      </c>
    </row>
    <row r="73" spans="1:7" ht="12.75">
      <c r="A73" t="s">
        <v>82</v>
      </c>
      <c r="B73">
        <v>159</v>
      </c>
      <c r="C73">
        <v>430</v>
      </c>
      <c r="D73">
        <v>91.7</v>
      </c>
      <c r="E73">
        <v>286</v>
      </c>
      <c r="F73">
        <v>236.3</v>
      </c>
      <c r="G73">
        <v>178.49</v>
      </c>
    </row>
    <row r="74" spans="1:7" ht="12.75">
      <c r="A74" t="s">
        <v>83</v>
      </c>
      <c r="B74">
        <v>166</v>
      </c>
      <c r="C74">
        <v>444</v>
      </c>
      <c r="D74">
        <v>95.4</v>
      </c>
      <c r="E74">
        <v>297</v>
      </c>
      <c r="F74">
        <v>246.5</v>
      </c>
      <c r="G74">
        <v>180.948</v>
      </c>
    </row>
    <row r="75" spans="1:7" ht="12.75">
      <c r="A75" t="s">
        <v>84</v>
      </c>
      <c r="B75">
        <v>172</v>
      </c>
      <c r="C75">
        <v>458</v>
      </c>
      <c r="D75">
        <v>99.1</v>
      </c>
      <c r="E75">
        <v>308</v>
      </c>
      <c r="F75">
        <v>256.9</v>
      </c>
      <c r="G75">
        <v>183.85</v>
      </c>
    </row>
    <row r="76" spans="1:7" ht="12.75">
      <c r="A76" t="s">
        <v>85</v>
      </c>
      <c r="B76">
        <v>179</v>
      </c>
      <c r="C76">
        <v>473</v>
      </c>
      <c r="D76">
        <v>103</v>
      </c>
      <c r="E76">
        <v>319</v>
      </c>
      <c r="F76">
        <v>266.9</v>
      </c>
      <c r="G76">
        <v>186.207</v>
      </c>
    </row>
    <row r="77" spans="1:7" ht="12.75">
      <c r="A77" t="s">
        <v>86</v>
      </c>
      <c r="B77">
        <v>186</v>
      </c>
      <c r="C77">
        <v>487</v>
      </c>
      <c r="D77">
        <v>106</v>
      </c>
      <c r="E77">
        <v>330</v>
      </c>
      <c r="F77">
        <v>275.4</v>
      </c>
      <c r="G77">
        <v>190.2</v>
      </c>
    </row>
    <row r="78" spans="1:7" ht="12.75">
      <c r="A78" t="s">
        <v>87</v>
      </c>
      <c r="B78">
        <v>193</v>
      </c>
      <c r="C78">
        <v>502</v>
      </c>
      <c r="D78">
        <v>110</v>
      </c>
      <c r="E78">
        <v>341</v>
      </c>
      <c r="F78">
        <v>287</v>
      </c>
      <c r="G78">
        <v>192.22</v>
      </c>
    </row>
    <row r="79" spans="1:7" ht="12.75">
      <c r="A79" t="s">
        <v>88</v>
      </c>
      <c r="B79">
        <v>200</v>
      </c>
      <c r="C79">
        <v>517</v>
      </c>
      <c r="D79">
        <v>113</v>
      </c>
      <c r="E79">
        <v>353</v>
      </c>
      <c r="F79">
        <v>279.5</v>
      </c>
      <c r="G79">
        <v>195.08</v>
      </c>
    </row>
    <row r="80" spans="1:7" ht="12.75">
      <c r="A80" t="s">
        <v>89</v>
      </c>
      <c r="B80">
        <v>208</v>
      </c>
      <c r="C80">
        <v>532</v>
      </c>
      <c r="D80">
        <v>115</v>
      </c>
      <c r="E80">
        <v>365</v>
      </c>
      <c r="F80">
        <v>309.8</v>
      </c>
      <c r="G80">
        <v>196.967</v>
      </c>
    </row>
    <row r="81" spans="1:7" ht="12.75">
      <c r="A81" t="s">
        <v>90</v>
      </c>
      <c r="B81">
        <v>216</v>
      </c>
      <c r="C81">
        <v>547</v>
      </c>
      <c r="D81">
        <v>117</v>
      </c>
      <c r="E81">
        <v>377</v>
      </c>
      <c r="F81">
        <v>319.7</v>
      </c>
      <c r="G81">
        <v>200.59</v>
      </c>
    </row>
    <row r="82" spans="1:7" ht="12.75">
      <c r="A82" t="s">
        <v>91</v>
      </c>
      <c r="B82">
        <v>224</v>
      </c>
      <c r="C82">
        <v>563</v>
      </c>
      <c r="D82">
        <v>119</v>
      </c>
      <c r="E82">
        <v>389</v>
      </c>
      <c r="F82">
        <v>329.9</v>
      </c>
      <c r="G82">
        <v>204.383</v>
      </c>
    </row>
    <row r="83" spans="1:7" ht="12.75">
      <c r="A83" t="s">
        <v>92</v>
      </c>
      <c r="B83">
        <v>232</v>
      </c>
      <c r="C83">
        <v>579</v>
      </c>
      <c r="D83">
        <v>120</v>
      </c>
      <c r="E83">
        <v>402</v>
      </c>
      <c r="F83">
        <v>341.9</v>
      </c>
      <c r="G83">
        <v>207.2</v>
      </c>
    </row>
    <row r="84" spans="1:7" ht="12.75">
      <c r="A84" t="s">
        <v>93</v>
      </c>
      <c r="B84">
        <v>240</v>
      </c>
      <c r="C84">
        <v>596</v>
      </c>
      <c r="D84">
        <v>120</v>
      </c>
      <c r="E84">
        <v>415</v>
      </c>
      <c r="F84">
        <v>356.2</v>
      </c>
      <c r="G84">
        <v>208.98</v>
      </c>
    </row>
    <row r="85" spans="1:7" ht="12.75">
      <c r="A85" t="s">
        <v>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TAYLOR</dc:creator>
  <cp:keywords/>
  <dc:description/>
  <cp:lastModifiedBy>Dave Taylor</cp:lastModifiedBy>
  <dcterms:created xsi:type="dcterms:W3CDTF">1999-10-15T07:43:24Z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