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90" windowWidth="11280" windowHeight="6615" activeTab="0"/>
  </bookViews>
  <sheets>
    <sheet name="Notes" sheetId="1" r:id="rId1"/>
    <sheet name="Calculation" sheetId="2" r:id="rId2"/>
    <sheet name="Example" sheetId="3" r:id="rId3"/>
  </sheets>
  <definedNames>
    <definedName name="DATABASE">'Calculation'!$A$7:$C$53</definedName>
    <definedName name="fct1">#REF!</definedName>
    <definedName name="fct2">#REF!</definedName>
    <definedName name="fct3">#REF!</definedName>
    <definedName name="fct4">#REF!</definedName>
    <definedName name="fctr1">'Calculation'!$G$6</definedName>
    <definedName name="fctr2">'Calculation'!$I$6</definedName>
    <definedName name="fctr3">'Calculation'!$K$6</definedName>
    <definedName name="fctr4">'Calculation'!$M$6</definedName>
    <definedName name="wave">'Calculation'!$C$2</definedName>
  </definedNames>
  <calcPr fullCalcOnLoad="1"/>
</workbook>
</file>

<file path=xl/sharedStrings.xml><?xml version="1.0" encoding="utf-8"?>
<sst xmlns="http://schemas.openxmlformats.org/spreadsheetml/2006/main" count="101" uniqueCount="40">
  <si>
    <t>Manual Search Match Sheet</t>
  </si>
  <si>
    <t>Specimen Data</t>
  </si>
  <si>
    <t>Identified Phases</t>
  </si>
  <si>
    <t>d</t>
  </si>
  <si>
    <t>Wavelength</t>
  </si>
  <si>
    <t>Order of</t>
  </si>
  <si>
    <t>I</t>
  </si>
  <si>
    <t>Name</t>
  </si>
  <si>
    <t>PDF-</t>
  </si>
  <si>
    <t>2Theta(optional)</t>
  </si>
  <si>
    <t>Resid Int</t>
  </si>
  <si>
    <t>Intensity</t>
  </si>
  <si>
    <t>I scale fctr</t>
  </si>
  <si>
    <t>Strong lines</t>
  </si>
  <si>
    <r>
      <t>Code:</t>
    </r>
    <r>
      <rPr>
        <sz val="10"/>
        <color indexed="57"/>
        <rFont val="Arial"/>
        <family val="2"/>
      </rPr>
      <t xml:space="preserve">USER INPUT </t>
    </r>
    <r>
      <rPr>
        <sz val="10"/>
        <color indexed="10"/>
        <rFont val="Arial"/>
        <family val="2"/>
      </rPr>
      <t>Calculated</t>
    </r>
  </si>
  <si>
    <t>15-776</t>
  </si>
  <si>
    <t>5-613</t>
  </si>
  <si>
    <t>23-502</t>
  </si>
  <si>
    <t>Mullite</t>
  </si>
  <si>
    <t>Arcanite</t>
  </si>
  <si>
    <t>This application is free and unwarranted no liability is accepted for the consequences of its use.</t>
  </si>
  <si>
    <t>A BCA Industrial Group application for Crystallography</t>
  </si>
  <si>
    <t>The Example sheet gives a completed example taken from the BCA IG Workshop March 1995 - Ron Jenkins -tutor</t>
  </si>
  <si>
    <t>Using the calculation sheet:</t>
  </si>
  <si>
    <t>The wookbook is saved as read only so that each search can be saved to a separate file for later recall</t>
  </si>
  <si>
    <t>The d value (columnB) contains a formula to calculate the d value from the optional 2Theta values in column A</t>
  </si>
  <si>
    <t>If you wish to input d values just type them in over the formula in column b</t>
  </si>
  <si>
    <t>When you have filled in columns b and c with d and I values press the button to sort and highlight the 8 strongest lines</t>
  </si>
  <si>
    <r>
      <t xml:space="preserve">NOTE Column E Residual intensity will now have the identified phase intensity reduced in proportion to its </t>
    </r>
    <r>
      <rPr>
        <sz val="10"/>
        <color indexed="40"/>
        <rFont val="Arial"/>
        <family val="2"/>
      </rPr>
      <t>I Scale factor</t>
    </r>
    <r>
      <rPr>
        <sz val="10"/>
        <rFont val="Arial"/>
        <family val="0"/>
      </rPr>
      <t xml:space="preserve"> value</t>
    </r>
  </si>
  <si>
    <t>Pressing the button to sort intensities will now highlight the 8 strongest lines in the residue and the search can continue</t>
  </si>
  <si>
    <t>Find your first positive match from the ICDD database and enter the card values for d and I in an identified phase column</t>
  </si>
  <si>
    <t>until all the phases are satisfactorily identified</t>
  </si>
  <si>
    <r>
      <t>I Scale Factor</t>
    </r>
    <r>
      <rPr>
        <sz val="10"/>
        <rFont val="Arial"/>
        <family val="0"/>
      </rPr>
      <t xml:space="preserve"> is adjusted to remove an appropriate level of intensity for the identified phase </t>
    </r>
  </si>
  <si>
    <t>RIR-</t>
  </si>
  <si>
    <t>Approx %</t>
  </si>
  <si>
    <t>Enter the card number and name or formula and the Reference Intensity Ratio - RIR</t>
  </si>
  <si>
    <t>The Intensity Scale factor is a number in the range 1-100 chosen to scale the reference intensities to match those found in the measured data</t>
  </si>
  <si>
    <t>The approximate concentration is calculated from the Intensity scale Factor and RIR and should be used with CAUTION</t>
  </si>
  <si>
    <r>
      <t>K</t>
    </r>
    <r>
      <rPr>
        <b/>
        <vertAlign val="subscript"/>
        <sz val="10"/>
        <color indexed="57"/>
        <rFont val="Arial"/>
        <family val="2"/>
      </rPr>
      <t>2</t>
    </r>
    <r>
      <rPr>
        <b/>
        <sz val="10"/>
        <color indexed="57"/>
        <rFont val="Arial"/>
        <family val="2"/>
      </rPr>
      <t>ZnF</t>
    </r>
    <r>
      <rPr>
        <b/>
        <vertAlign val="subscript"/>
        <sz val="10"/>
        <color indexed="57"/>
        <rFont val="Arial"/>
        <family val="2"/>
      </rPr>
      <t>4</t>
    </r>
  </si>
  <si>
    <t>The calculation is limited to 40 sets of DI values- Use clear contents if less data is needed.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</si>
</sst>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0"/>
    </font>
    <font>
      <sz val="10"/>
      <color indexed="40"/>
      <name val="Arial"/>
      <family val="2"/>
    </font>
    <font>
      <b/>
      <vertAlign val="subscript"/>
      <sz val="10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left"/>
    </xf>
    <xf numFmtId="0" fontId="3" fillId="0" borderId="8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2" xfId="0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69" fontId="6" fillId="3" borderId="25" xfId="0" applyNumberFormat="1" applyFont="1" applyFill="1" applyBorder="1" applyAlignment="1">
      <alignment horizontal="center"/>
    </xf>
    <xf numFmtId="169" fontId="6" fillId="2" borderId="25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47625</xdr:rowOff>
    </xdr:from>
    <xdr:to>
      <xdr:col>4</xdr:col>
      <xdr:colOff>495300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7625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</xdr:row>
      <xdr:rowOff>104775</xdr:rowOff>
    </xdr:from>
    <xdr:to>
      <xdr:col>3</xdr:col>
      <xdr:colOff>361950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171700" y="428625"/>
          <a:ext cx="28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95250</xdr:rowOff>
    </xdr:from>
    <xdr:to>
      <xdr:col>3</xdr:col>
      <xdr:colOff>361950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2171700" y="4191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2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45" t="s">
        <v>20</v>
      </c>
    </row>
    <row r="2" ht="12.75">
      <c r="A2" s="46" t="s">
        <v>21</v>
      </c>
    </row>
    <row r="4" ht="12.75">
      <c r="A4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39</v>
      </c>
    </row>
    <row r="9" ht="12.75">
      <c r="A9" t="s">
        <v>25</v>
      </c>
    </row>
    <row r="10" ht="12.75">
      <c r="A10" t="s">
        <v>26</v>
      </c>
    </row>
    <row r="12" ht="12.75">
      <c r="A12" t="s">
        <v>27</v>
      </c>
    </row>
    <row r="13" ht="12.75">
      <c r="A13" t="s">
        <v>30</v>
      </c>
    </row>
    <row r="14" ht="12.75">
      <c r="A14" t="s">
        <v>35</v>
      </c>
    </row>
    <row r="15" ht="12.75">
      <c r="A15" t="s">
        <v>36</v>
      </c>
    </row>
    <row r="16" ht="12.75">
      <c r="A16" s="47" t="s">
        <v>32</v>
      </c>
    </row>
    <row r="17" ht="12.75">
      <c r="A17" t="s">
        <v>28</v>
      </c>
    </row>
    <row r="19" s="65" customFormat="1" ht="12.75">
      <c r="A19" s="65" t="s">
        <v>37</v>
      </c>
    </row>
    <row r="20" ht="12.75">
      <c r="A20" t="s">
        <v>29</v>
      </c>
    </row>
    <row r="21" ht="12.75">
      <c r="A21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workbookViewId="0" topLeftCell="A1">
      <selection activeCell="C4" sqref="C4"/>
    </sheetView>
  </sheetViews>
  <sheetFormatPr defaultColWidth="9.140625" defaultRowHeight="12.75"/>
  <cols>
    <col min="2" max="2" width="9.57421875" style="0" bestFit="1" customWidth="1"/>
    <col min="3" max="5" width="8.8515625" style="1" customWidth="1"/>
  </cols>
  <sheetData>
    <row r="1" spans="1:13" ht="12.75">
      <c r="A1" s="9" t="s">
        <v>0</v>
      </c>
      <c r="B1" s="10"/>
      <c r="C1" s="23"/>
      <c r="D1" s="11"/>
      <c r="E1" s="11"/>
      <c r="F1" s="77" t="s">
        <v>2</v>
      </c>
      <c r="G1" s="78"/>
      <c r="H1" s="78"/>
      <c r="I1" s="78"/>
      <c r="J1" s="78"/>
      <c r="K1" s="78"/>
      <c r="L1" s="78"/>
      <c r="M1" s="79"/>
    </row>
    <row r="2" spans="1:13" ht="12.75">
      <c r="A2" s="80" t="s">
        <v>4</v>
      </c>
      <c r="B2" s="81"/>
      <c r="C2" s="12">
        <v>1.5406</v>
      </c>
      <c r="D2" s="6"/>
      <c r="E2" s="13"/>
      <c r="F2" s="48" t="s">
        <v>8</v>
      </c>
      <c r="G2" s="67"/>
      <c r="H2" s="53" t="s">
        <v>8</v>
      </c>
      <c r="I2" s="69"/>
      <c r="J2" s="48" t="s">
        <v>8</v>
      </c>
      <c r="K2" s="67"/>
      <c r="L2" s="59" t="s">
        <v>8</v>
      </c>
      <c r="M2" s="69"/>
    </row>
    <row r="3" spans="1:13" ht="12.75">
      <c r="A3" s="19" t="s">
        <v>14</v>
      </c>
      <c r="B3" s="14"/>
      <c r="C3" s="13"/>
      <c r="D3" s="6"/>
      <c r="E3" s="13"/>
      <c r="F3" s="57" t="s">
        <v>7</v>
      </c>
      <c r="G3" s="68"/>
      <c r="H3" s="58" t="s">
        <v>7</v>
      </c>
      <c r="I3" s="70"/>
      <c r="J3" s="57" t="s">
        <v>7</v>
      </c>
      <c r="K3" s="68"/>
      <c r="L3" s="58" t="s">
        <v>7</v>
      </c>
      <c r="M3" s="70"/>
    </row>
    <row r="4" spans="6:13" ht="12.75">
      <c r="F4" s="49" t="s">
        <v>33</v>
      </c>
      <c r="G4" s="63">
        <v>1</v>
      </c>
      <c r="H4" s="54" t="s">
        <v>33</v>
      </c>
      <c r="I4" s="64">
        <v>1</v>
      </c>
      <c r="J4" s="55" t="s">
        <v>33</v>
      </c>
      <c r="K4" s="63">
        <v>1</v>
      </c>
      <c r="L4" s="56" t="s">
        <v>33</v>
      </c>
      <c r="M4" s="64">
        <v>1</v>
      </c>
    </row>
    <row r="5" spans="6:13" ht="12.75">
      <c r="F5" s="49" t="s">
        <v>34</v>
      </c>
      <c r="G5" s="76">
        <f>(fctr1/G4)*100/(fctr1/G4+fctr2/I4+fctr3/K4+fctr4/M4)</f>
        <v>100</v>
      </c>
      <c r="H5" s="56" t="s">
        <v>34</v>
      </c>
      <c r="I5" s="75">
        <f>(fctr2/I4)*100/(fctr1/G4+fctr2/I4+fctr3/K4+fctr4/M4)</f>
        <v>0</v>
      </c>
      <c r="J5" s="49" t="s">
        <v>34</v>
      </c>
      <c r="K5" s="76">
        <f>(fctr3/K4)*100/(fctr1/G4+fctr2/I4+fctr3/K4+fctr4/M4)</f>
        <v>0</v>
      </c>
      <c r="L5" s="56" t="s">
        <v>34</v>
      </c>
      <c r="M5" s="75">
        <f>(fctr4/M4)*100/(fctr1/G4+fctr2/I4+fctr3/K4+fctr4/M4)</f>
        <v>0</v>
      </c>
    </row>
    <row r="6" spans="1:13" ht="12.75">
      <c r="A6" s="82" t="s">
        <v>1</v>
      </c>
      <c r="B6" s="83"/>
      <c r="C6" s="84"/>
      <c r="D6" s="7" t="s">
        <v>5</v>
      </c>
      <c r="E6" s="7"/>
      <c r="F6" s="2" t="s">
        <v>12</v>
      </c>
      <c r="G6" s="50">
        <v>20</v>
      </c>
      <c r="H6" s="3" t="s">
        <v>12</v>
      </c>
      <c r="I6" s="51">
        <v>0</v>
      </c>
      <c r="J6" s="2" t="s">
        <v>12</v>
      </c>
      <c r="K6" s="50">
        <v>0</v>
      </c>
      <c r="L6" s="3" t="s">
        <v>12</v>
      </c>
      <c r="M6" s="52">
        <v>0</v>
      </c>
    </row>
    <row r="7" spans="1:13" ht="12.75">
      <c r="A7" s="15" t="s">
        <v>9</v>
      </c>
      <c r="B7" s="5" t="s">
        <v>3</v>
      </c>
      <c r="C7" s="5" t="s">
        <v>11</v>
      </c>
      <c r="D7" s="8" t="s">
        <v>13</v>
      </c>
      <c r="E7" s="22" t="s">
        <v>10</v>
      </c>
      <c r="F7" s="20" t="s">
        <v>3</v>
      </c>
      <c r="G7" s="21" t="s">
        <v>6</v>
      </c>
      <c r="H7" s="20" t="s">
        <v>3</v>
      </c>
      <c r="I7" s="21" t="s">
        <v>6</v>
      </c>
      <c r="J7" s="20" t="s">
        <v>3</v>
      </c>
      <c r="K7" s="21" t="s">
        <v>6</v>
      </c>
      <c r="L7" s="20" t="s">
        <v>3</v>
      </c>
      <c r="M7" s="33" t="s">
        <v>6</v>
      </c>
    </row>
    <row r="8" spans="1:13" ht="12.75">
      <c r="A8" s="16">
        <v>20</v>
      </c>
      <c r="B8" s="17">
        <f>wave/(2*SIN(RADIANS(A8/2)))</f>
        <v>4.435980903165541</v>
      </c>
      <c r="C8" s="13">
        <v>5</v>
      </c>
      <c r="D8" s="25">
        <v>15</v>
      </c>
      <c r="E8" s="26">
        <f aca="true" t="shared" si="0" ref="E8:E47">C8-(G8*fctr1/100)-(I8*fctr2/100)-(K8*fctr3/100)-(M8*fctr4*100)</f>
        <v>5</v>
      </c>
      <c r="F8" s="29"/>
      <c r="G8" s="30">
        <v>0</v>
      </c>
      <c r="H8" s="29"/>
      <c r="I8" s="30">
        <v>0</v>
      </c>
      <c r="J8" s="29"/>
      <c r="K8" s="30">
        <v>0</v>
      </c>
      <c r="L8" s="29"/>
      <c r="M8" s="35">
        <v>0</v>
      </c>
    </row>
    <row r="9" spans="1:13" ht="12.75">
      <c r="A9" s="18">
        <v>23</v>
      </c>
      <c r="B9" s="17">
        <f>wave/(2*SIN(RADIANS(A9/2)))</f>
        <v>3.8637105924369504</v>
      </c>
      <c r="C9" s="12">
        <v>20</v>
      </c>
      <c r="D9" s="27">
        <v>7</v>
      </c>
      <c r="E9" s="28">
        <f t="shared" si="0"/>
        <v>20</v>
      </c>
      <c r="F9" s="31"/>
      <c r="G9" s="32">
        <v>0</v>
      </c>
      <c r="H9" s="31"/>
      <c r="I9" s="32">
        <v>0</v>
      </c>
      <c r="J9" s="31"/>
      <c r="K9" s="32">
        <v>0</v>
      </c>
      <c r="L9" s="31"/>
      <c r="M9" s="38">
        <v>0</v>
      </c>
    </row>
    <row r="10" spans="1:13" ht="12.75">
      <c r="A10" s="18">
        <v>26.3</v>
      </c>
      <c r="B10" s="17">
        <f>wave/(2*SIN(RADIANS(A10/2)))</f>
        <v>3.385916572283159</v>
      </c>
      <c r="C10" s="12">
        <v>35</v>
      </c>
      <c r="D10" s="27">
        <v>5</v>
      </c>
      <c r="E10" s="28">
        <f t="shared" si="0"/>
        <v>35</v>
      </c>
      <c r="F10" s="31"/>
      <c r="G10" s="32">
        <v>0</v>
      </c>
      <c r="H10" s="31"/>
      <c r="I10" s="32">
        <v>0</v>
      </c>
      <c r="J10" s="31"/>
      <c r="K10" s="32">
        <v>0</v>
      </c>
      <c r="L10" s="31"/>
      <c r="M10" s="38">
        <v>0</v>
      </c>
    </row>
    <row r="11" spans="1:13" ht="12.75">
      <c r="A11" s="18">
        <v>29.4</v>
      </c>
      <c r="B11" s="17">
        <f>wave/(2*SIN(RADIANS(A11/2)))</f>
        <v>3.0355699848544706</v>
      </c>
      <c r="C11" s="12">
        <v>50</v>
      </c>
      <c r="D11" s="27">
        <v>4</v>
      </c>
      <c r="E11" s="28">
        <f t="shared" si="0"/>
        <v>50</v>
      </c>
      <c r="F11" s="31"/>
      <c r="G11" s="32">
        <v>0</v>
      </c>
      <c r="H11" s="31"/>
      <c r="I11" s="32">
        <v>0</v>
      </c>
      <c r="J11" s="31"/>
      <c r="K11" s="32">
        <v>0</v>
      </c>
      <c r="L11" s="31"/>
      <c r="M11" s="38">
        <v>0</v>
      </c>
    </row>
    <row r="12" spans="1:13" ht="12.75">
      <c r="A12" s="16">
        <v>32.55</v>
      </c>
      <c r="B12" s="17">
        <f>wave/(2*SIN(RADIANS(A12/2)))</f>
        <v>2.74863801856039</v>
      </c>
      <c r="C12" s="13">
        <v>10</v>
      </c>
      <c r="D12" s="25">
        <v>12</v>
      </c>
      <c r="E12" s="28">
        <f t="shared" si="0"/>
        <v>10</v>
      </c>
      <c r="F12" s="31"/>
      <c r="G12" s="32">
        <v>0</v>
      </c>
      <c r="H12" s="31"/>
      <c r="I12" s="32">
        <v>0</v>
      </c>
      <c r="J12" s="31"/>
      <c r="K12" s="32">
        <v>0</v>
      </c>
      <c r="L12" s="31"/>
      <c r="M12" s="38">
        <v>0</v>
      </c>
    </row>
    <row r="13" spans="1:13" ht="12.75">
      <c r="A13" s="16">
        <v>35.7</v>
      </c>
      <c r="B13" s="17">
        <f>wave/(2*SIN(RADIANS(A13/2)))</f>
        <v>2.5129998882310676</v>
      </c>
      <c r="C13" s="13">
        <v>2</v>
      </c>
      <c r="D13" s="25">
        <v>25</v>
      </c>
      <c r="E13" s="28">
        <f t="shared" si="0"/>
        <v>2</v>
      </c>
      <c r="F13" s="31"/>
      <c r="G13" s="32">
        <v>0</v>
      </c>
      <c r="H13" s="31"/>
      <c r="I13" s="32">
        <v>0</v>
      </c>
      <c r="J13" s="31"/>
      <c r="K13" s="32">
        <v>0</v>
      </c>
      <c r="L13" s="31"/>
      <c r="M13" s="38">
        <v>0</v>
      </c>
    </row>
    <row r="14" spans="1:13" ht="12.75">
      <c r="A14" s="18">
        <v>38.85</v>
      </c>
      <c r="B14" s="17">
        <f>wave/(2*SIN(RADIANS(A14/2)))</f>
        <v>2.316185590351043</v>
      </c>
      <c r="C14" s="12">
        <v>100</v>
      </c>
      <c r="D14" s="27">
        <v>1</v>
      </c>
      <c r="E14" s="28">
        <f t="shared" si="0"/>
        <v>100</v>
      </c>
      <c r="F14" s="31"/>
      <c r="G14" s="32">
        <v>0</v>
      </c>
      <c r="H14" s="31"/>
      <c r="I14" s="32">
        <v>0</v>
      </c>
      <c r="J14" s="31"/>
      <c r="K14" s="32">
        <v>0</v>
      </c>
      <c r="L14" s="31"/>
      <c r="M14" s="38">
        <v>0</v>
      </c>
    </row>
    <row r="15" spans="1:13" ht="12.75">
      <c r="A15" s="16">
        <v>42</v>
      </c>
      <c r="B15" s="17">
        <f>wave/(2*SIN(RADIANS(A15/2)))</f>
        <v>2.1494667728443964</v>
      </c>
      <c r="C15" s="13">
        <v>5</v>
      </c>
      <c r="D15" s="25">
        <v>16</v>
      </c>
      <c r="E15" s="28">
        <f t="shared" si="0"/>
        <v>5</v>
      </c>
      <c r="F15" s="31"/>
      <c r="G15" s="32">
        <v>0</v>
      </c>
      <c r="H15" s="31"/>
      <c r="I15" s="32">
        <v>0</v>
      </c>
      <c r="J15" s="31"/>
      <c r="K15" s="32">
        <v>0</v>
      </c>
      <c r="L15" s="31"/>
      <c r="M15" s="38">
        <v>0</v>
      </c>
    </row>
    <row r="16" spans="1:13" ht="12.75">
      <c r="A16" s="18">
        <v>45.15</v>
      </c>
      <c r="B16" s="17">
        <f>wave/(2*SIN(RADIANS(A16/2)))</f>
        <v>2.006551524144077</v>
      </c>
      <c r="C16" s="12">
        <v>80</v>
      </c>
      <c r="D16" s="27">
        <v>2</v>
      </c>
      <c r="E16" s="28">
        <f t="shared" si="0"/>
        <v>80</v>
      </c>
      <c r="F16" s="31"/>
      <c r="G16" s="32">
        <v>0</v>
      </c>
      <c r="H16" s="31"/>
      <c r="I16" s="32">
        <v>0</v>
      </c>
      <c r="J16" s="31"/>
      <c r="K16" s="32">
        <v>0</v>
      </c>
      <c r="L16" s="31"/>
      <c r="M16" s="38">
        <v>0</v>
      </c>
    </row>
    <row r="17" spans="1:13" ht="12.75">
      <c r="A17" s="18">
        <v>48.3000000000001</v>
      </c>
      <c r="B17" s="17">
        <f>wave/(2*SIN(RADIANS(A17/2)))</f>
        <v>1.8827898985583258</v>
      </c>
      <c r="C17" s="12">
        <v>60</v>
      </c>
      <c r="D17" s="27">
        <v>3</v>
      </c>
      <c r="E17" s="28">
        <f t="shared" si="0"/>
        <v>60</v>
      </c>
      <c r="F17" s="31"/>
      <c r="G17" s="32">
        <v>0</v>
      </c>
      <c r="H17" s="31"/>
      <c r="I17" s="32">
        <v>0</v>
      </c>
      <c r="J17" s="31"/>
      <c r="K17" s="32">
        <v>0</v>
      </c>
      <c r="L17" s="31"/>
      <c r="M17" s="38">
        <v>0</v>
      </c>
    </row>
    <row r="18" spans="1:13" ht="12.75">
      <c r="A18" s="16">
        <v>51.4500000000001</v>
      </c>
      <c r="B18" s="17">
        <f>wave/(2*SIN(RADIANS(A18/2)))</f>
        <v>1.7746712910232356</v>
      </c>
      <c r="C18" s="13">
        <v>4</v>
      </c>
      <c r="D18" s="25">
        <v>19</v>
      </c>
      <c r="E18" s="28">
        <f t="shared" si="0"/>
        <v>4</v>
      </c>
      <c r="F18" s="31"/>
      <c r="G18" s="32">
        <v>0</v>
      </c>
      <c r="H18" s="31"/>
      <c r="I18" s="32">
        <v>0</v>
      </c>
      <c r="J18" s="31"/>
      <c r="K18" s="32">
        <v>0</v>
      </c>
      <c r="L18" s="31"/>
      <c r="M18" s="38">
        <v>0</v>
      </c>
    </row>
    <row r="19" spans="1:13" ht="12.75">
      <c r="A19" s="16">
        <v>54.6000000000001</v>
      </c>
      <c r="B19" s="17">
        <f>wave/(2*SIN(RADIANS(A19/2)))</f>
        <v>1.6794957990662165</v>
      </c>
      <c r="C19" s="13">
        <v>15</v>
      </c>
      <c r="D19" s="25">
        <v>8</v>
      </c>
      <c r="E19" s="28">
        <f t="shared" si="0"/>
        <v>15</v>
      </c>
      <c r="F19" s="31"/>
      <c r="G19" s="32">
        <v>0</v>
      </c>
      <c r="H19" s="31"/>
      <c r="I19" s="32">
        <v>0</v>
      </c>
      <c r="J19" s="31"/>
      <c r="K19" s="32">
        <v>0</v>
      </c>
      <c r="L19" s="31"/>
      <c r="M19" s="38">
        <v>0</v>
      </c>
    </row>
    <row r="20" spans="1:13" ht="12.75">
      <c r="A20" s="16">
        <v>57.7500000000001</v>
      </c>
      <c r="B20" s="17">
        <f>wave/(2*SIN(RADIANS(A20/2)))</f>
        <v>1.5951531405804298</v>
      </c>
      <c r="C20" s="13">
        <v>3</v>
      </c>
      <c r="D20" s="25">
        <v>21</v>
      </c>
      <c r="E20" s="28">
        <f t="shared" si="0"/>
        <v>3</v>
      </c>
      <c r="F20" s="31"/>
      <c r="G20" s="32">
        <v>0</v>
      </c>
      <c r="H20" s="31"/>
      <c r="I20" s="32">
        <v>0</v>
      </c>
      <c r="J20" s="31"/>
      <c r="K20" s="32">
        <v>0</v>
      </c>
      <c r="L20" s="31"/>
      <c r="M20" s="38">
        <v>0</v>
      </c>
    </row>
    <row r="21" spans="1:13" ht="12.75">
      <c r="A21" s="16">
        <v>60.9000000000001</v>
      </c>
      <c r="B21" s="17">
        <f>wave/(2*SIN(RADIANS(A21/2)))</f>
        <v>1.5199701848732878</v>
      </c>
      <c r="C21" s="13">
        <v>12</v>
      </c>
      <c r="D21" s="25">
        <v>9</v>
      </c>
      <c r="E21" s="28">
        <f t="shared" si="0"/>
        <v>12</v>
      </c>
      <c r="F21" s="31"/>
      <c r="G21" s="32">
        <v>0</v>
      </c>
      <c r="H21" s="31"/>
      <c r="I21" s="32">
        <v>0</v>
      </c>
      <c r="J21" s="31"/>
      <c r="K21" s="32">
        <v>0</v>
      </c>
      <c r="L21" s="31"/>
      <c r="M21" s="38">
        <v>0</v>
      </c>
    </row>
    <row r="22" spans="1:13" ht="12.75">
      <c r="A22" s="18">
        <v>64.0500000000001</v>
      </c>
      <c r="B22" s="17">
        <f>wave/(2*SIN(RADIANS(A22/2)))</f>
        <v>1.452603476114276</v>
      </c>
      <c r="C22" s="12">
        <v>21</v>
      </c>
      <c r="D22" s="27">
        <v>6</v>
      </c>
      <c r="E22" s="28">
        <f t="shared" si="0"/>
        <v>21</v>
      </c>
      <c r="F22" s="31"/>
      <c r="G22" s="32">
        <v>0</v>
      </c>
      <c r="H22" s="31"/>
      <c r="I22" s="32">
        <v>0</v>
      </c>
      <c r="J22" s="31"/>
      <c r="K22" s="32">
        <v>0</v>
      </c>
      <c r="L22" s="31"/>
      <c r="M22" s="38">
        <v>0</v>
      </c>
    </row>
    <row r="23" spans="1:13" ht="12.75">
      <c r="A23" s="16">
        <v>67.2000000000001</v>
      </c>
      <c r="B23" s="17">
        <f>wave/(2*SIN(RADIANS(A23/2)))</f>
        <v>1.3919619861438708</v>
      </c>
      <c r="C23" s="13">
        <v>10</v>
      </c>
      <c r="D23" s="25">
        <v>13</v>
      </c>
      <c r="E23" s="28">
        <f t="shared" si="0"/>
        <v>10</v>
      </c>
      <c r="F23" s="31"/>
      <c r="G23" s="32">
        <v>0</v>
      </c>
      <c r="H23" s="31"/>
      <c r="I23" s="32">
        <v>0</v>
      </c>
      <c r="J23" s="31"/>
      <c r="K23" s="32">
        <v>0</v>
      </c>
      <c r="L23" s="31"/>
      <c r="M23" s="38">
        <v>0</v>
      </c>
    </row>
    <row r="24" spans="1:13" ht="12.75">
      <c r="A24" s="16">
        <v>70.3500000000001</v>
      </c>
      <c r="B24" s="17">
        <f>wave/(2*SIN(RADIANS(A24/2)))</f>
        <v>1.337150621866696</v>
      </c>
      <c r="C24" s="13">
        <v>3</v>
      </c>
      <c r="D24" s="25">
        <v>22</v>
      </c>
      <c r="E24" s="28">
        <f t="shared" si="0"/>
        <v>3</v>
      </c>
      <c r="F24" s="31"/>
      <c r="G24" s="32">
        <v>0</v>
      </c>
      <c r="H24" s="31"/>
      <c r="I24" s="32">
        <v>0</v>
      </c>
      <c r="J24" s="31"/>
      <c r="K24" s="32">
        <v>0</v>
      </c>
      <c r="L24" s="31"/>
      <c r="M24" s="38">
        <v>0</v>
      </c>
    </row>
    <row r="25" spans="1:13" ht="12.75">
      <c r="A25" s="16">
        <v>73.5000000000001</v>
      </c>
      <c r="B25" s="17">
        <f>wave/(2*SIN(RADIANS(A25/2)))</f>
        <v>1.2874282609562042</v>
      </c>
      <c r="C25" s="13">
        <v>5</v>
      </c>
      <c r="D25" s="25">
        <v>17</v>
      </c>
      <c r="E25" s="28">
        <f t="shared" si="0"/>
        <v>5</v>
      </c>
      <c r="F25" s="31"/>
      <c r="G25" s="32">
        <v>0</v>
      </c>
      <c r="H25" s="31"/>
      <c r="I25" s="32">
        <v>0</v>
      </c>
      <c r="J25" s="31"/>
      <c r="K25" s="32">
        <v>0</v>
      </c>
      <c r="L25" s="31"/>
      <c r="M25" s="38">
        <v>0</v>
      </c>
    </row>
    <row r="26" spans="1:13" ht="12.75">
      <c r="A26" s="16">
        <v>76.6500000000001</v>
      </c>
      <c r="B26" s="17">
        <f>wave/(2*SIN(RADIANS(A26/2)))</f>
        <v>1.2421761366016466</v>
      </c>
      <c r="C26" s="13">
        <v>8</v>
      </c>
      <c r="D26" s="25">
        <v>14</v>
      </c>
      <c r="E26" s="28">
        <f t="shared" si="0"/>
        <v>8</v>
      </c>
      <c r="F26" s="31"/>
      <c r="G26" s="32">
        <v>0</v>
      </c>
      <c r="H26" s="31"/>
      <c r="I26" s="32">
        <v>0</v>
      </c>
      <c r="J26" s="31"/>
      <c r="K26" s="32">
        <v>0</v>
      </c>
      <c r="L26" s="31"/>
      <c r="M26" s="38">
        <v>0</v>
      </c>
    </row>
    <row r="27" spans="1:13" ht="12.75">
      <c r="A27" s="16">
        <v>79.8000000000001</v>
      </c>
      <c r="B27" s="17">
        <f>wave/(2*SIN(RADIANS(A27/2)))</f>
        <v>1.2008737118074866</v>
      </c>
      <c r="C27" s="13">
        <v>4</v>
      </c>
      <c r="D27" s="25">
        <v>20</v>
      </c>
      <c r="E27" s="28">
        <f t="shared" si="0"/>
        <v>4</v>
      </c>
      <c r="F27" s="31"/>
      <c r="G27" s="32">
        <v>0</v>
      </c>
      <c r="H27" s="31"/>
      <c r="I27" s="32">
        <v>0</v>
      </c>
      <c r="J27" s="31"/>
      <c r="K27" s="32">
        <v>0</v>
      </c>
      <c r="L27" s="31"/>
      <c r="M27" s="38">
        <v>0</v>
      </c>
    </row>
    <row r="28" spans="1:13" ht="12.75">
      <c r="A28" s="16">
        <v>82.9500000000001</v>
      </c>
      <c r="B28" s="17">
        <f>wave/(2*SIN(RADIANS(A28/2)))</f>
        <v>1.1630800524719616</v>
      </c>
      <c r="C28" s="13">
        <v>11</v>
      </c>
      <c r="D28" s="25">
        <v>10</v>
      </c>
      <c r="E28" s="28">
        <f t="shared" si="0"/>
        <v>11</v>
      </c>
      <c r="F28" s="31"/>
      <c r="G28" s="32">
        <v>0</v>
      </c>
      <c r="H28" s="31"/>
      <c r="I28" s="32">
        <v>0</v>
      </c>
      <c r="J28" s="31"/>
      <c r="K28" s="32">
        <v>0</v>
      </c>
      <c r="L28" s="31"/>
      <c r="M28" s="38">
        <v>0</v>
      </c>
    </row>
    <row r="29" spans="1:13" ht="12.75">
      <c r="A29" s="16">
        <v>86.1000000000001</v>
      </c>
      <c r="B29" s="17">
        <f>wave/(2*SIN(RADIANS(A29/2)))</f>
        <v>1.1284192911482274</v>
      </c>
      <c r="C29" s="13">
        <v>11</v>
      </c>
      <c r="D29" s="25">
        <v>11</v>
      </c>
      <c r="E29" s="28">
        <f t="shared" si="0"/>
        <v>11</v>
      </c>
      <c r="F29" s="31"/>
      <c r="G29" s="32">
        <v>0</v>
      </c>
      <c r="H29" s="31"/>
      <c r="I29" s="32">
        <v>0</v>
      </c>
      <c r="J29" s="31"/>
      <c r="K29" s="32">
        <v>0</v>
      </c>
      <c r="L29" s="31"/>
      <c r="M29" s="38">
        <v>0</v>
      </c>
    </row>
    <row r="30" spans="1:13" ht="12.75">
      <c r="A30" s="16">
        <v>89.2500000000001</v>
      </c>
      <c r="B30" s="17">
        <f>wave/(2*SIN(RADIANS(A30/2)))</f>
        <v>1.0965691709838035</v>
      </c>
      <c r="C30" s="13">
        <v>3</v>
      </c>
      <c r="D30" s="25">
        <v>23</v>
      </c>
      <c r="E30" s="28">
        <f t="shared" si="0"/>
        <v>3</v>
      </c>
      <c r="F30" s="31"/>
      <c r="G30" s="32">
        <v>0</v>
      </c>
      <c r="H30" s="31"/>
      <c r="I30" s="32">
        <v>0</v>
      </c>
      <c r="J30" s="31"/>
      <c r="K30" s="32">
        <v>0</v>
      </c>
      <c r="L30" s="31"/>
      <c r="M30" s="38">
        <v>0</v>
      </c>
    </row>
    <row r="31" spans="1:13" ht="12.75">
      <c r="A31" s="16">
        <v>92.4000000000001</v>
      </c>
      <c r="B31" s="17">
        <f>wave/(2*SIN(RADIANS(A31/2)))</f>
        <v>1.0672519349390115</v>
      </c>
      <c r="C31" s="13">
        <v>3</v>
      </c>
      <c r="D31" s="25">
        <v>24</v>
      </c>
      <c r="E31" s="28">
        <f t="shared" si="0"/>
        <v>3</v>
      </c>
      <c r="F31" s="31"/>
      <c r="G31" s="32">
        <v>0</v>
      </c>
      <c r="H31" s="31"/>
      <c r="I31" s="32">
        <v>0</v>
      </c>
      <c r="J31" s="31"/>
      <c r="K31" s="32">
        <v>0</v>
      </c>
      <c r="L31" s="31"/>
      <c r="M31" s="38">
        <v>0</v>
      </c>
    </row>
    <row r="32" spans="1:13" ht="12.75">
      <c r="A32" s="16">
        <v>95.5500000000001</v>
      </c>
      <c r="B32" s="17">
        <f>wave/(2*SIN(RADIANS(A32/2)))</f>
        <v>1.040227019218429</v>
      </c>
      <c r="C32" s="13">
        <v>2</v>
      </c>
      <c r="D32" s="25">
        <v>26</v>
      </c>
      <c r="E32" s="28">
        <f t="shared" si="0"/>
        <v>2</v>
      </c>
      <c r="F32" s="31"/>
      <c r="G32" s="32">
        <v>0</v>
      </c>
      <c r="H32" s="31"/>
      <c r="I32" s="32">
        <v>0</v>
      </c>
      <c r="J32" s="31"/>
      <c r="K32" s="32">
        <v>0</v>
      </c>
      <c r="L32" s="31"/>
      <c r="M32" s="38">
        <v>0</v>
      </c>
    </row>
    <row r="33" spans="1:13" ht="12.75">
      <c r="A33" s="16">
        <v>98.7000000000001</v>
      </c>
      <c r="B33" s="17">
        <f>wave/(2*SIN(RADIANS(A33/2)))</f>
        <v>1.015285148008618</v>
      </c>
      <c r="C33" s="13">
        <v>5</v>
      </c>
      <c r="D33" s="25">
        <v>18</v>
      </c>
      <c r="E33" s="28">
        <f t="shared" si="0"/>
        <v>5</v>
      </c>
      <c r="F33" s="31"/>
      <c r="G33" s="32">
        <v>0</v>
      </c>
      <c r="H33" s="31"/>
      <c r="I33" s="32">
        <v>0</v>
      </c>
      <c r="J33" s="31"/>
      <c r="K33" s="32">
        <v>0</v>
      </c>
      <c r="L33" s="31"/>
      <c r="M33" s="38">
        <v>0</v>
      </c>
    </row>
    <row r="34" spans="1:13" ht="12.75">
      <c r="A34" s="16">
        <v>101.85</v>
      </c>
      <c r="B34" s="17">
        <f>wave/(2*SIN(RADIANS(A34/2)))</f>
        <v>0.9922435263194644</v>
      </c>
      <c r="C34" s="13"/>
      <c r="D34" s="25">
        <v>27</v>
      </c>
      <c r="E34" s="28">
        <f t="shared" si="0"/>
        <v>0</v>
      </c>
      <c r="F34" s="31"/>
      <c r="G34" s="32">
        <v>0</v>
      </c>
      <c r="H34" s="31"/>
      <c r="I34" s="32">
        <v>0</v>
      </c>
      <c r="J34" s="31"/>
      <c r="K34" s="32">
        <v>0</v>
      </c>
      <c r="L34" s="31"/>
      <c r="M34" s="38">
        <v>0</v>
      </c>
    </row>
    <row r="35" spans="1:13" ht="12.75">
      <c r="A35" s="16">
        <v>105</v>
      </c>
      <c r="B35" s="17">
        <f>wave/(2*SIN(RADIANS(A35/2)))</f>
        <v>0.9709419005121067</v>
      </c>
      <c r="C35" s="13"/>
      <c r="D35" s="25">
        <v>28</v>
      </c>
      <c r="E35" s="28">
        <f t="shared" si="0"/>
        <v>0</v>
      </c>
      <c r="F35" s="31"/>
      <c r="G35" s="32">
        <v>0</v>
      </c>
      <c r="H35" s="31"/>
      <c r="I35" s="32">
        <v>0</v>
      </c>
      <c r="J35" s="31"/>
      <c r="K35" s="32">
        <v>0</v>
      </c>
      <c r="L35" s="31"/>
      <c r="M35" s="38">
        <v>0</v>
      </c>
    </row>
    <row r="36" spans="1:13" ht="12.75">
      <c r="A36" s="16">
        <v>108.15</v>
      </c>
      <c r="B36" s="17">
        <f>wave/(2*SIN(RADIANS(A36/2)))</f>
        <v>0.9512393098042005</v>
      </c>
      <c r="C36" s="13"/>
      <c r="D36" s="25">
        <v>29</v>
      </c>
      <c r="E36" s="28">
        <f t="shared" si="0"/>
        <v>0</v>
      </c>
      <c r="F36" s="31"/>
      <c r="G36" s="32">
        <v>0</v>
      </c>
      <c r="H36" s="31"/>
      <c r="I36" s="32">
        <v>0</v>
      </c>
      <c r="J36" s="31"/>
      <c r="K36" s="32">
        <v>0</v>
      </c>
      <c r="L36" s="31"/>
      <c r="M36" s="38">
        <v>0</v>
      </c>
    </row>
    <row r="37" spans="1:13" ht="12.75">
      <c r="A37" s="16">
        <v>111.3</v>
      </c>
      <c r="B37" s="17">
        <f>wave/(2*SIN(RADIANS(A37/2)))</f>
        <v>0.9330113920727349</v>
      </c>
      <c r="C37" s="13"/>
      <c r="D37" s="25">
        <v>30</v>
      </c>
      <c r="E37" s="28">
        <f t="shared" si="0"/>
        <v>0</v>
      </c>
      <c r="F37" s="31"/>
      <c r="G37" s="32">
        <v>0</v>
      </c>
      <c r="H37" s="31"/>
      <c r="I37" s="32">
        <v>0</v>
      </c>
      <c r="J37" s="31"/>
      <c r="K37" s="32">
        <v>0</v>
      </c>
      <c r="L37" s="31"/>
      <c r="M37" s="38">
        <v>0</v>
      </c>
    </row>
    <row r="38" spans="1:13" ht="12.75">
      <c r="A38" s="16">
        <v>114.45</v>
      </c>
      <c r="B38" s="17">
        <f>wave/(2*SIN(RADIANS(A38/2)))</f>
        <v>0.9161481373907678</v>
      </c>
      <c r="C38" s="13"/>
      <c r="D38" s="25">
        <v>31</v>
      </c>
      <c r="E38" s="28">
        <f t="shared" si="0"/>
        <v>0</v>
      </c>
      <c r="F38" s="31"/>
      <c r="G38" s="32">
        <v>0</v>
      </c>
      <c r="H38" s="31"/>
      <c r="I38" s="32">
        <v>0</v>
      </c>
      <c r="J38" s="31"/>
      <c r="K38" s="32">
        <v>0</v>
      </c>
      <c r="L38" s="31"/>
      <c r="M38" s="38">
        <v>0</v>
      </c>
    </row>
    <row r="39" spans="1:13" ht="12.75">
      <c r="A39" s="16">
        <v>117.6</v>
      </c>
      <c r="B39" s="17">
        <f>wave/(2*SIN(RADIANS(A39/2)))</f>
        <v>0.9005520055928634</v>
      </c>
      <c r="C39" s="13"/>
      <c r="D39" s="25">
        <v>32</v>
      </c>
      <c r="E39" s="28">
        <f t="shared" si="0"/>
        <v>0</v>
      </c>
      <c r="F39" s="31"/>
      <c r="G39" s="32">
        <v>0</v>
      </c>
      <c r="H39" s="31"/>
      <c r="I39" s="32">
        <v>0</v>
      </c>
      <c r="J39" s="31"/>
      <c r="K39" s="32">
        <v>0</v>
      </c>
      <c r="L39" s="31"/>
      <c r="M39" s="38">
        <v>0</v>
      </c>
    </row>
    <row r="40" spans="1:13" ht="12.75">
      <c r="A40" s="16">
        <v>120.75</v>
      </c>
      <c r="B40" s="17">
        <f>wave/(2*SIN(RADIANS(A40/2)))</f>
        <v>0.8861363416583576</v>
      </c>
      <c r="C40" s="13"/>
      <c r="D40" s="25">
        <v>33</v>
      </c>
      <c r="E40" s="28">
        <f t="shared" si="0"/>
        <v>0</v>
      </c>
      <c r="F40" s="31"/>
      <c r="G40" s="32">
        <v>0</v>
      </c>
      <c r="H40" s="31"/>
      <c r="I40" s="32">
        <v>0</v>
      </c>
      <c r="J40" s="31"/>
      <c r="K40" s="32">
        <v>0</v>
      </c>
      <c r="L40" s="31"/>
      <c r="M40" s="38">
        <v>0</v>
      </c>
    </row>
    <row r="41" spans="1:13" ht="12.75">
      <c r="A41" s="16">
        <v>123.9</v>
      </c>
      <c r="B41" s="17">
        <f>wave/(2*SIN(RADIANS(A41/2)))</f>
        <v>0.872824036195944</v>
      </c>
      <c r="C41" s="13"/>
      <c r="D41" s="25">
        <v>34</v>
      </c>
      <c r="E41" s="28">
        <f t="shared" si="0"/>
        <v>0</v>
      </c>
      <c r="F41" s="31"/>
      <c r="G41" s="32">
        <v>0</v>
      </c>
      <c r="H41" s="31"/>
      <c r="I41" s="32">
        <v>0</v>
      </c>
      <c r="J41" s="31"/>
      <c r="K41" s="32">
        <v>0</v>
      </c>
      <c r="L41" s="31"/>
      <c r="M41" s="38">
        <v>0</v>
      </c>
    </row>
    <row r="42" spans="1:13" ht="12.75">
      <c r="A42" s="16">
        <v>127.05</v>
      </c>
      <c r="B42" s="17">
        <f>wave/(2*SIN(RADIANS(A42/2)))</f>
        <v>0.8605463887995642</v>
      </c>
      <c r="C42" s="13"/>
      <c r="D42" s="25">
        <v>35</v>
      </c>
      <c r="E42" s="28">
        <f t="shared" si="0"/>
        <v>0</v>
      </c>
      <c r="F42" s="31"/>
      <c r="G42" s="32">
        <v>0</v>
      </c>
      <c r="H42" s="31"/>
      <c r="I42" s="32">
        <v>0</v>
      </c>
      <c r="J42" s="31"/>
      <c r="K42" s="32">
        <v>0</v>
      </c>
      <c r="L42" s="31"/>
      <c r="M42" s="38">
        <v>0</v>
      </c>
    </row>
    <row r="43" spans="1:13" ht="12.75">
      <c r="A43" s="16">
        <v>130.2</v>
      </c>
      <c r="B43" s="17">
        <f>wave/(2*SIN(RADIANS(A43/2)))</f>
        <v>0.8492421402523866</v>
      </c>
      <c r="C43" s="13"/>
      <c r="D43" s="25">
        <v>36</v>
      </c>
      <c r="E43" s="28">
        <f t="shared" si="0"/>
        <v>0</v>
      </c>
      <c r="F43" s="31"/>
      <c r="G43" s="32">
        <v>0</v>
      </c>
      <c r="H43" s="31"/>
      <c r="I43" s="32">
        <v>0</v>
      </c>
      <c r="J43" s="31"/>
      <c r="K43" s="32">
        <v>0</v>
      </c>
      <c r="L43" s="31"/>
      <c r="M43" s="38">
        <v>0</v>
      </c>
    </row>
    <row r="44" spans="1:13" ht="12.75">
      <c r="A44" s="16">
        <v>133.35</v>
      </c>
      <c r="B44" s="17">
        <f>wave/(2*SIN(RADIANS(A44/2)))</f>
        <v>0.8388566460217317</v>
      </c>
      <c r="C44" s="13"/>
      <c r="D44" s="25">
        <v>37</v>
      </c>
      <c r="E44" s="28">
        <f t="shared" si="0"/>
        <v>0</v>
      </c>
      <c r="F44" s="31"/>
      <c r="G44" s="32">
        <v>0</v>
      </c>
      <c r="H44" s="31"/>
      <c r="I44" s="32">
        <v>0</v>
      </c>
      <c r="J44" s="31"/>
      <c r="K44" s="32">
        <v>0</v>
      </c>
      <c r="L44" s="31"/>
      <c r="M44" s="38">
        <v>0</v>
      </c>
    </row>
    <row r="45" spans="1:13" ht="12.75">
      <c r="A45" s="16">
        <v>136.5</v>
      </c>
      <c r="B45" s="17">
        <f>wave/(2*SIN(RADIANS(A45/2)))</f>
        <v>0.8293411686154551</v>
      </c>
      <c r="C45" s="13"/>
      <c r="D45" s="25">
        <v>38</v>
      </c>
      <c r="E45" s="28">
        <f t="shared" si="0"/>
        <v>0</v>
      </c>
      <c r="F45" s="31"/>
      <c r="G45" s="32">
        <v>0</v>
      </c>
      <c r="H45" s="31"/>
      <c r="I45" s="32">
        <v>0</v>
      </c>
      <c r="J45" s="31"/>
      <c r="K45" s="32">
        <v>0</v>
      </c>
      <c r="L45" s="31"/>
      <c r="M45" s="38">
        <v>0</v>
      </c>
    </row>
    <row r="46" spans="1:13" ht="12.75">
      <c r="A46" s="16">
        <v>139.65</v>
      </c>
      <c r="B46" s="17">
        <f>wave/(2*SIN(RADIANS(A46/2)))</f>
        <v>0.8206522704620248</v>
      </c>
      <c r="C46" s="13"/>
      <c r="D46" s="25">
        <v>39</v>
      </c>
      <c r="E46" s="28">
        <f t="shared" si="0"/>
        <v>0</v>
      </c>
      <c r="F46" s="31"/>
      <c r="G46" s="32">
        <v>0</v>
      </c>
      <c r="H46" s="31"/>
      <c r="I46" s="32">
        <v>0</v>
      </c>
      <c r="J46" s="31"/>
      <c r="K46" s="32">
        <v>0</v>
      </c>
      <c r="L46" s="31"/>
      <c r="M46" s="38">
        <v>0</v>
      </c>
    </row>
    <row r="47" spans="1:13" ht="13.5" thickBot="1">
      <c r="A47" s="39">
        <v>142.8</v>
      </c>
      <c r="B47" s="17">
        <f>wave/(2*SIN(RADIANS(A47/2)))</f>
        <v>0.8127512922615865</v>
      </c>
      <c r="C47" s="24"/>
      <c r="D47" s="25">
        <v>40</v>
      </c>
      <c r="E47" s="41">
        <f t="shared" si="0"/>
        <v>0</v>
      </c>
      <c r="F47" s="42"/>
      <c r="G47" s="43">
        <v>0</v>
      </c>
      <c r="H47" s="42"/>
      <c r="I47" s="43">
        <v>0</v>
      </c>
      <c r="J47" s="42"/>
      <c r="K47" s="43">
        <v>0</v>
      </c>
      <c r="L47" s="42"/>
      <c r="M47" s="44">
        <v>0</v>
      </c>
    </row>
    <row r="48" ht="12.75">
      <c r="D48" s="4"/>
    </row>
    <row r="50" ht="12.75">
      <c r="D50" s="4"/>
    </row>
    <row r="52" ht="12.75">
      <c r="D52" s="4"/>
    </row>
  </sheetData>
  <mergeCells count="3">
    <mergeCell ref="F1:M1"/>
    <mergeCell ref="A2:B2"/>
    <mergeCell ref="A6:C6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customWidth="1"/>
    <col min="3" max="5" width="8.8515625" style="1" customWidth="1"/>
    <col min="9" max="9" width="9.57421875" style="0" bestFit="1" customWidth="1"/>
  </cols>
  <sheetData>
    <row r="1" spans="1:13" ht="12.75">
      <c r="A1" s="9" t="s">
        <v>0</v>
      </c>
      <c r="B1" s="10"/>
      <c r="C1" s="23"/>
      <c r="D1" s="11"/>
      <c r="E1" s="11"/>
      <c r="F1" s="77" t="s">
        <v>2</v>
      </c>
      <c r="G1" s="78"/>
      <c r="H1" s="78"/>
      <c r="I1" s="78"/>
      <c r="J1" s="78"/>
      <c r="K1" s="78"/>
      <c r="L1" s="78"/>
      <c r="M1" s="79"/>
    </row>
    <row r="2" spans="1:13" ht="12.75">
      <c r="A2" s="80" t="s">
        <v>4</v>
      </c>
      <c r="B2" s="81"/>
      <c r="C2" s="12">
        <v>1.5406</v>
      </c>
      <c r="D2" s="6"/>
      <c r="E2" s="13"/>
      <c r="F2" s="48" t="s">
        <v>8</v>
      </c>
      <c r="G2" s="67" t="s">
        <v>15</v>
      </c>
      <c r="H2" s="53" t="s">
        <v>8</v>
      </c>
      <c r="I2" s="69" t="s">
        <v>16</v>
      </c>
      <c r="J2" s="48" t="s">
        <v>8</v>
      </c>
      <c r="K2" s="71" t="s">
        <v>17</v>
      </c>
      <c r="L2" s="59" t="s">
        <v>8</v>
      </c>
      <c r="M2" s="60"/>
    </row>
    <row r="3" spans="1:13" ht="14.25">
      <c r="A3" s="19" t="s">
        <v>14</v>
      </c>
      <c r="B3" s="14"/>
      <c r="C3" s="13"/>
      <c r="D3" s="6"/>
      <c r="E3" s="13"/>
      <c r="F3" s="57" t="s">
        <v>7</v>
      </c>
      <c r="G3" s="68" t="s">
        <v>18</v>
      </c>
      <c r="H3" s="58" t="s">
        <v>7</v>
      </c>
      <c r="I3" s="70" t="s">
        <v>19</v>
      </c>
      <c r="J3" s="57" t="s">
        <v>7</v>
      </c>
      <c r="K3" s="72" t="s">
        <v>38</v>
      </c>
      <c r="L3" s="58" t="s">
        <v>7</v>
      </c>
      <c r="M3" s="61"/>
    </row>
    <row r="4" spans="6:13" ht="12.75">
      <c r="F4" s="49" t="s">
        <v>33</v>
      </c>
      <c r="G4" s="63">
        <v>1</v>
      </c>
      <c r="H4" s="54" t="s">
        <v>33</v>
      </c>
      <c r="I4" s="64">
        <v>1.8</v>
      </c>
      <c r="J4" s="55" t="s">
        <v>33</v>
      </c>
      <c r="K4" s="63">
        <v>2.1</v>
      </c>
      <c r="L4" s="56" t="s">
        <v>33</v>
      </c>
      <c r="M4" s="64">
        <v>1</v>
      </c>
    </row>
    <row r="5" spans="6:13" ht="12.75">
      <c r="F5" s="49" t="s">
        <v>34</v>
      </c>
      <c r="G5" s="74">
        <f>(G6/G4)*100/(G6/G4+I6/I4+K6/K4+M6/M4)</f>
        <v>49.21875</v>
      </c>
      <c r="H5" s="56" t="s">
        <v>34</v>
      </c>
      <c r="I5" s="73">
        <f>(I6/I4)*(100/(G6/G4+I6/I4+K6/K4+M6/M4))</f>
        <v>27.34375</v>
      </c>
      <c r="J5" s="49" t="s">
        <v>34</v>
      </c>
      <c r="K5" s="74">
        <f>(K6/K4)*100/(G6/G4+I6/I4+K6/K4+M6/M4)</f>
        <v>23.437500000000004</v>
      </c>
      <c r="L5" s="56" t="s">
        <v>34</v>
      </c>
      <c r="M5" s="62">
        <f>(M6/M4)*100/(G6/G4+I6/I4+K6/K4+M6/M4)</f>
        <v>0</v>
      </c>
    </row>
    <row r="6" spans="1:13" ht="12.75">
      <c r="A6" s="82" t="s">
        <v>1</v>
      </c>
      <c r="B6" s="83"/>
      <c r="C6" s="84"/>
      <c r="D6" s="7" t="s">
        <v>5</v>
      </c>
      <c r="E6" s="7"/>
      <c r="F6" s="2" t="s">
        <v>12</v>
      </c>
      <c r="G6" s="50">
        <v>100</v>
      </c>
      <c r="H6" s="3" t="s">
        <v>12</v>
      </c>
      <c r="I6" s="51">
        <v>100</v>
      </c>
      <c r="J6" s="2" t="s">
        <v>12</v>
      </c>
      <c r="K6" s="50">
        <v>100</v>
      </c>
      <c r="L6" s="3" t="s">
        <v>12</v>
      </c>
      <c r="M6" s="52">
        <v>0</v>
      </c>
    </row>
    <row r="7" spans="1:13" ht="12.75">
      <c r="A7" s="15" t="s">
        <v>9</v>
      </c>
      <c r="B7" s="5" t="s">
        <v>3</v>
      </c>
      <c r="C7" s="5" t="s">
        <v>11</v>
      </c>
      <c r="D7" s="8" t="s">
        <v>13</v>
      </c>
      <c r="E7" s="22" t="s">
        <v>10</v>
      </c>
      <c r="F7" s="20" t="s">
        <v>3</v>
      </c>
      <c r="G7" s="21" t="s">
        <v>6</v>
      </c>
      <c r="H7" s="20" t="s">
        <v>3</v>
      </c>
      <c r="I7" s="21" t="s">
        <v>6</v>
      </c>
      <c r="J7" s="20" t="s">
        <v>3</v>
      </c>
      <c r="K7" s="21" t="s">
        <v>6</v>
      </c>
      <c r="L7" s="20" t="s">
        <v>3</v>
      </c>
      <c r="M7" s="33" t="s">
        <v>6</v>
      </c>
    </row>
    <row r="8" spans="1:13" ht="12.75">
      <c r="A8" s="16"/>
      <c r="B8" s="34">
        <v>6.56</v>
      </c>
      <c r="C8" s="12">
        <v>80</v>
      </c>
      <c r="D8" s="25">
        <v>15</v>
      </c>
      <c r="E8" s="26">
        <f aca="true" t="shared" si="0" ref="E8:E47">C8-(G8*fctr1/100)-(I8*fctr2/100)-(K8*fctr3/100)-(M8*fctr4*100)</f>
        <v>80</v>
      </c>
      <c r="F8" s="29"/>
      <c r="G8" s="30">
        <v>0</v>
      </c>
      <c r="H8" s="29"/>
      <c r="I8" s="30">
        <v>0</v>
      </c>
      <c r="J8" s="29">
        <v>6.56</v>
      </c>
      <c r="K8" s="30">
        <v>80</v>
      </c>
      <c r="L8" s="29"/>
      <c r="M8" s="35">
        <v>0</v>
      </c>
    </row>
    <row r="9" spans="1:13" ht="12.75">
      <c r="A9" s="18"/>
      <c r="B9" s="36">
        <v>5.4</v>
      </c>
      <c r="C9" s="13">
        <v>50</v>
      </c>
      <c r="D9" s="27">
        <v>7</v>
      </c>
      <c r="E9" s="28">
        <f t="shared" si="0"/>
        <v>40</v>
      </c>
      <c r="F9" s="37">
        <v>5.39</v>
      </c>
      <c r="G9" s="32">
        <v>50</v>
      </c>
      <c r="H9" s="31"/>
      <c r="I9" s="32">
        <v>0</v>
      </c>
      <c r="J9" s="31"/>
      <c r="K9" s="32">
        <v>0</v>
      </c>
      <c r="L9" s="31"/>
      <c r="M9" s="38">
        <v>0</v>
      </c>
    </row>
    <row r="10" spans="1:13" ht="12.75">
      <c r="A10" s="18"/>
      <c r="B10" s="36">
        <v>4.19</v>
      </c>
      <c r="C10" s="13">
        <v>25</v>
      </c>
      <c r="D10" s="27">
        <v>5</v>
      </c>
      <c r="E10" s="28">
        <f t="shared" si="0"/>
        <v>25</v>
      </c>
      <c r="F10" s="31"/>
      <c r="G10" s="32">
        <v>0</v>
      </c>
      <c r="H10" s="31">
        <v>4.176</v>
      </c>
      <c r="I10" s="32">
        <v>28</v>
      </c>
      <c r="J10" s="31"/>
      <c r="K10" s="32">
        <v>0</v>
      </c>
      <c r="L10" s="31"/>
      <c r="M10" s="38">
        <v>0</v>
      </c>
    </row>
    <row r="11" spans="1:13" ht="12.75">
      <c r="A11" s="18"/>
      <c r="B11" s="36">
        <v>4.15</v>
      </c>
      <c r="C11" s="13">
        <v>25</v>
      </c>
      <c r="D11" s="27">
        <v>4</v>
      </c>
      <c r="E11" s="28">
        <f t="shared" si="0"/>
        <v>25</v>
      </c>
      <c r="F11" s="31"/>
      <c r="G11" s="32">
        <v>0</v>
      </c>
      <c r="H11" s="31">
        <v>4.16</v>
      </c>
      <c r="I11" s="32">
        <v>23</v>
      </c>
      <c r="J11" s="31"/>
      <c r="K11" s="32">
        <v>0</v>
      </c>
      <c r="L11" s="31"/>
      <c r="M11" s="38">
        <v>0</v>
      </c>
    </row>
    <row r="12" spans="1:13" ht="12.75">
      <c r="A12" s="16"/>
      <c r="B12" s="34">
        <v>3.88</v>
      </c>
      <c r="C12" s="12">
        <v>30</v>
      </c>
      <c r="D12" s="25">
        <v>12</v>
      </c>
      <c r="E12" s="28">
        <f t="shared" si="0"/>
        <v>30</v>
      </c>
      <c r="F12" s="31"/>
      <c r="G12" s="32">
        <v>0</v>
      </c>
      <c r="H12" s="31"/>
      <c r="I12" s="32">
        <v>0</v>
      </c>
      <c r="J12" s="31">
        <v>3.88</v>
      </c>
      <c r="K12" s="32">
        <v>30</v>
      </c>
      <c r="L12" s="31"/>
      <c r="M12" s="38">
        <v>0</v>
      </c>
    </row>
    <row r="13" spans="1:13" ht="12.75">
      <c r="A13" s="16"/>
      <c r="B13" s="36">
        <v>3.73</v>
      </c>
      <c r="C13" s="13">
        <v>20</v>
      </c>
      <c r="D13" s="25">
        <v>25</v>
      </c>
      <c r="E13" s="28">
        <f t="shared" si="0"/>
        <v>20</v>
      </c>
      <c r="F13" s="31"/>
      <c r="G13" s="32">
        <v>0</v>
      </c>
      <c r="H13" s="31">
        <v>3.743</v>
      </c>
      <c r="I13" s="32">
        <v>18</v>
      </c>
      <c r="J13" s="31"/>
      <c r="K13" s="32">
        <v>0</v>
      </c>
      <c r="L13" s="31"/>
      <c r="M13" s="38">
        <v>0</v>
      </c>
    </row>
    <row r="14" spans="1:13" ht="12.75">
      <c r="A14" s="18"/>
      <c r="B14" s="36">
        <v>3.43</v>
      </c>
      <c r="C14" s="13">
        <v>95</v>
      </c>
      <c r="D14" s="27">
        <v>1</v>
      </c>
      <c r="E14" s="28">
        <f t="shared" si="0"/>
        <v>76</v>
      </c>
      <c r="F14" s="31">
        <v>3.428</v>
      </c>
      <c r="G14" s="32">
        <v>95</v>
      </c>
      <c r="H14" s="31"/>
      <c r="I14" s="32">
        <v>0</v>
      </c>
      <c r="J14" s="31"/>
      <c r="K14" s="32">
        <v>0</v>
      </c>
      <c r="L14" s="31"/>
      <c r="M14" s="38">
        <v>0</v>
      </c>
    </row>
    <row r="15" spans="1:13" ht="12.75">
      <c r="A15" s="16"/>
      <c r="B15" s="36">
        <v>3.392</v>
      </c>
      <c r="C15" s="13">
        <v>100</v>
      </c>
      <c r="D15" s="25">
        <v>16</v>
      </c>
      <c r="E15" s="28">
        <f t="shared" si="0"/>
        <v>80</v>
      </c>
      <c r="F15" s="31">
        <v>3.39</v>
      </c>
      <c r="G15" s="32">
        <v>100</v>
      </c>
      <c r="H15" s="31"/>
      <c r="I15" s="32">
        <v>0</v>
      </c>
      <c r="J15" s="31"/>
      <c r="K15" s="32">
        <v>0</v>
      </c>
      <c r="L15" s="31"/>
      <c r="M15" s="38">
        <v>0</v>
      </c>
    </row>
    <row r="16" spans="1:13" ht="12.75">
      <c r="A16" s="18"/>
      <c r="B16" s="36">
        <v>3.382</v>
      </c>
      <c r="C16" s="13">
        <v>15</v>
      </c>
      <c r="D16" s="27">
        <v>2</v>
      </c>
      <c r="E16" s="28">
        <f t="shared" si="0"/>
        <v>15</v>
      </c>
      <c r="F16" s="31"/>
      <c r="G16" s="32">
        <v>0</v>
      </c>
      <c r="H16" s="31">
        <v>3.384</v>
      </c>
      <c r="I16" s="32">
        <v>13</v>
      </c>
      <c r="J16" s="31"/>
      <c r="K16" s="32">
        <v>0</v>
      </c>
      <c r="L16" s="31"/>
      <c r="M16" s="38">
        <v>0</v>
      </c>
    </row>
    <row r="17" spans="1:13" ht="12.75">
      <c r="A17" s="18"/>
      <c r="B17" s="36">
        <v>3</v>
      </c>
      <c r="C17" s="13">
        <v>75</v>
      </c>
      <c r="D17" s="27">
        <v>3</v>
      </c>
      <c r="E17" s="28">
        <f t="shared" si="0"/>
        <v>75</v>
      </c>
      <c r="F17" s="31"/>
      <c r="G17" s="32">
        <v>0</v>
      </c>
      <c r="H17" s="31">
        <v>3.001</v>
      </c>
      <c r="I17" s="32">
        <v>77</v>
      </c>
      <c r="J17" s="31"/>
      <c r="K17" s="32">
        <v>0</v>
      </c>
      <c r="L17" s="31"/>
      <c r="M17" s="38">
        <v>0</v>
      </c>
    </row>
    <row r="18" spans="1:13" ht="12.75">
      <c r="A18" s="16"/>
      <c r="B18" s="34">
        <v>2.97</v>
      </c>
      <c r="C18" s="12">
        <v>100</v>
      </c>
      <c r="D18" s="25">
        <v>19</v>
      </c>
      <c r="E18" s="28">
        <f t="shared" si="0"/>
        <v>100</v>
      </c>
      <c r="F18" s="31"/>
      <c r="G18" s="32">
        <v>0</v>
      </c>
      <c r="H18" s="31"/>
      <c r="I18" s="32">
        <v>0</v>
      </c>
      <c r="J18" s="31">
        <v>2.973</v>
      </c>
      <c r="K18" s="32">
        <v>100</v>
      </c>
      <c r="L18" s="31"/>
      <c r="M18" s="38">
        <v>0</v>
      </c>
    </row>
    <row r="19" spans="1:13" ht="12.75">
      <c r="A19" s="16"/>
      <c r="B19" s="36">
        <v>2.901</v>
      </c>
      <c r="C19" s="13">
        <v>100</v>
      </c>
      <c r="D19" s="25">
        <v>8</v>
      </c>
      <c r="E19" s="28">
        <f t="shared" si="0"/>
        <v>100</v>
      </c>
      <c r="F19" s="31"/>
      <c r="G19" s="32">
        <v>0</v>
      </c>
      <c r="H19" s="31">
        <v>2.903</v>
      </c>
      <c r="I19" s="32">
        <v>100</v>
      </c>
      <c r="J19" s="31"/>
      <c r="K19" s="32">
        <v>0</v>
      </c>
      <c r="L19" s="31"/>
      <c r="M19" s="38">
        <v>0</v>
      </c>
    </row>
    <row r="20" spans="1:13" ht="12.75">
      <c r="A20" s="16"/>
      <c r="B20" s="36">
        <v>2.89</v>
      </c>
      <c r="C20" s="13">
        <v>10</v>
      </c>
      <c r="D20" s="25">
        <v>21</v>
      </c>
      <c r="E20" s="28">
        <f t="shared" si="0"/>
        <v>10</v>
      </c>
      <c r="F20" s="31"/>
      <c r="G20" s="32">
        <v>0</v>
      </c>
      <c r="H20" s="31">
        <v>2.886</v>
      </c>
      <c r="I20" s="32">
        <v>53</v>
      </c>
      <c r="J20" s="31"/>
      <c r="K20" s="32">
        <v>0</v>
      </c>
      <c r="L20" s="31"/>
      <c r="M20" s="38">
        <v>0</v>
      </c>
    </row>
    <row r="21" spans="1:13" ht="12.75">
      <c r="A21" s="16"/>
      <c r="B21" s="34">
        <v>2.888</v>
      </c>
      <c r="C21" s="12">
        <v>65</v>
      </c>
      <c r="D21" s="25">
        <v>9</v>
      </c>
      <c r="E21" s="28">
        <f t="shared" si="0"/>
        <v>61</v>
      </c>
      <c r="F21" s="31">
        <v>2.886</v>
      </c>
      <c r="G21" s="32">
        <v>20</v>
      </c>
      <c r="H21" s="31"/>
      <c r="I21" s="32">
        <v>0</v>
      </c>
      <c r="J21" s="31"/>
      <c r="K21" s="32">
        <v>0</v>
      </c>
      <c r="L21" s="31"/>
      <c r="M21" s="38">
        <v>0</v>
      </c>
    </row>
    <row r="22" spans="1:13" ht="12.75">
      <c r="A22" s="18"/>
      <c r="B22" s="34">
        <v>2.866</v>
      </c>
      <c r="C22" s="12">
        <v>95</v>
      </c>
      <c r="D22" s="27">
        <v>6</v>
      </c>
      <c r="E22" s="28">
        <f t="shared" si="0"/>
        <v>95</v>
      </c>
      <c r="F22" s="31"/>
      <c r="G22" s="32">
        <v>0</v>
      </c>
      <c r="H22" s="31"/>
      <c r="I22" s="32">
        <v>0</v>
      </c>
      <c r="J22" s="31">
        <v>2.868</v>
      </c>
      <c r="K22" s="32">
        <v>95</v>
      </c>
      <c r="L22" s="31"/>
      <c r="M22" s="38">
        <v>0</v>
      </c>
    </row>
    <row r="23" spans="1:13" ht="12.75">
      <c r="A23" s="16"/>
      <c r="B23" s="36">
        <v>2.694</v>
      </c>
      <c r="C23" s="13">
        <v>40</v>
      </c>
      <c r="D23" s="25">
        <v>13</v>
      </c>
      <c r="E23" s="28">
        <f t="shared" si="0"/>
        <v>32</v>
      </c>
      <c r="F23" s="31">
        <v>2.694</v>
      </c>
      <c r="G23" s="32">
        <v>40</v>
      </c>
      <c r="H23" s="31"/>
      <c r="I23" s="32">
        <v>0</v>
      </c>
      <c r="J23" s="31"/>
      <c r="K23" s="32">
        <v>0</v>
      </c>
      <c r="L23" s="31"/>
      <c r="M23" s="38">
        <v>0</v>
      </c>
    </row>
    <row r="24" spans="1:13" ht="12.75">
      <c r="A24" s="16"/>
      <c r="B24" s="36">
        <v>2.54</v>
      </c>
      <c r="C24" s="13">
        <v>50</v>
      </c>
      <c r="D24" s="25">
        <v>22</v>
      </c>
      <c r="E24" s="28">
        <f t="shared" si="0"/>
        <v>40</v>
      </c>
      <c r="F24" s="31">
        <v>2.542</v>
      </c>
      <c r="G24" s="32">
        <v>50</v>
      </c>
      <c r="H24" s="31"/>
      <c r="I24" s="32">
        <v>0</v>
      </c>
      <c r="J24" s="31"/>
      <c r="K24" s="32">
        <v>0</v>
      </c>
      <c r="L24" s="31"/>
      <c r="M24" s="38">
        <v>0</v>
      </c>
    </row>
    <row r="25" spans="1:13" ht="12.75">
      <c r="A25" s="16"/>
      <c r="B25" s="36">
        <v>2.519</v>
      </c>
      <c r="C25" s="13">
        <v>15</v>
      </c>
      <c r="D25" s="25">
        <v>17</v>
      </c>
      <c r="E25" s="28">
        <f t="shared" si="0"/>
        <v>15</v>
      </c>
      <c r="F25" s="31"/>
      <c r="G25" s="32">
        <v>0</v>
      </c>
      <c r="H25" s="31">
        <v>2.518</v>
      </c>
      <c r="I25" s="32">
        <v>13</v>
      </c>
      <c r="J25" s="31"/>
      <c r="K25" s="32">
        <v>0</v>
      </c>
      <c r="L25" s="31"/>
      <c r="M25" s="38">
        <v>0</v>
      </c>
    </row>
    <row r="26" spans="1:13" ht="12.75">
      <c r="A26" s="16"/>
      <c r="B26" s="36">
        <v>2.497</v>
      </c>
      <c r="C26" s="13">
        <v>15</v>
      </c>
      <c r="D26" s="25">
        <v>14</v>
      </c>
      <c r="E26" s="28">
        <f t="shared" si="0"/>
        <v>15</v>
      </c>
      <c r="F26" s="31"/>
      <c r="G26" s="32">
        <v>0</v>
      </c>
      <c r="H26" s="31">
        <v>2.499</v>
      </c>
      <c r="I26" s="32">
        <v>15</v>
      </c>
      <c r="J26" s="31"/>
      <c r="K26" s="32">
        <v>0</v>
      </c>
      <c r="L26" s="31"/>
      <c r="M26" s="38">
        <v>0</v>
      </c>
    </row>
    <row r="27" spans="1:13" ht="12.75">
      <c r="A27" s="16"/>
      <c r="B27" s="36">
        <v>2.428</v>
      </c>
      <c r="C27" s="13">
        <v>15</v>
      </c>
      <c r="D27" s="25">
        <v>20</v>
      </c>
      <c r="E27" s="28">
        <f t="shared" si="0"/>
        <v>12.2</v>
      </c>
      <c r="F27" s="31">
        <v>2.428</v>
      </c>
      <c r="G27" s="32">
        <v>14</v>
      </c>
      <c r="H27" s="31"/>
      <c r="I27" s="32">
        <v>0</v>
      </c>
      <c r="J27" s="31"/>
      <c r="K27" s="32">
        <v>0</v>
      </c>
      <c r="L27" s="31"/>
      <c r="M27" s="38">
        <v>0</v>
      </c>
    </row>
    <row r="28" spans="1:13" ht="12.75">
      <c r="A28" s="16"/>
      <c r="B28" s="36">
        <v>2.42</v>
      </c>
      <c r="C28" s="13">
        <v>25</v>
      </c>
      <c r="D28" s="25">
        <v>10</v>
      </c>
      <c r="E28" s="28">
        <f t="shared" si="0"/>
        <v>25</v>
      </c>
      <c r="F28" s="31"/>
      <c r="G28" s="32">
        <v>0</v>
      </c>
      <c r="H28" s="31">
        <v>2.422</v>
      </c>
      <c r="I28" s="32">
        <v>25</v>
      </c>
      <c r="J28" s="31"/>
      <c r="K28" s="32">
        <v>0</v>
      </c>
      <c r="L28" s="31"/>
      <c r="M28" s="38">
        <v>0</v>
      </c>
    </row>
    <row r="29" spans="1:13" ht="12.75">
      <c r="A29" s="16"/>
      <c r="B29" s="36">
        <v>2.388</v>
      </c>
      <c r="C29" s="13">
        <v>15</v>
      </c>
      <c r="D29" s="25">
        <v>11</v>
      </c>
      <c r="E29" s="28">
        <f t="shared" si="0"/>
        <v>15</v>
      </c>
      <c r="F29" s="31"/>
      <c r="G29" s="32">
        <v>0</v>
      </c>
      <c r="H29" s="31">
        <v>2.386</v>
      </c>
      <c r="I29" s="32">
        <v>13</v>
      </c>
      <c r="J29" s="31"/>
      <c r="K29" s="32">
        <v>0</v>
      </c>
      <c r="L29" s="31"/>
      <c r="M29" s="38">
        <v>0</v>
      </c>
    </row>
    <row r="30" spans="1:13" ht="12.75">
      <c r="A30" s="16"/>
      <c r="B30" s="36">
        <v>2.374</v>
      </c>
      <c r="C30" s="13">
        <v>15</v>
      </c>
      <c r="D30" s="25">
        <v>23</v>
      </c>
      <c r="E30" s="28">
        <f t="shared" si="0"/>
        <v>15</v>
      </c>
      <c r="F30" s="31"/>
      <c r="G30" s="32">
        <v>0</v>
      </c>
      <c r="H30" s="31">
        <v>2.374</v>
      </c>
      <c r="I30" s="32">
        <v>17</v>
      </c>
      <c r="J30" s="31"/>
      <c r="K30" s="32">
        <v>0</v>
      </c>
      <c r="L30" s="31"/>
      <c r="M30" s="38">
        <v>0</v>
      </c>
    </row>
    <row r="31" spans="1:13" ht="12.75">
      <c r="A31" s="16"/>
      <c r="B31" s="36">
        <v>2.29</v>
      </c>
      <c r="C31" s="13">
        <v>20</v>
      </c>
      <c r="D31" s="25">
        <v>24</v>
      </c>
      <c r="E31" s="28">
        <f t="shared" si="0"/>
        <v>16</v>
      </c>
      <c r="F31" s="31">
        <v>2.292</v>
      </c>
      <c r="G31" s="32">
        <v>20</v>
      </c>
      <c r="H31" s="31"/>
      <c r="I31" s="32">
        <v>0</v>
      </c>
      <c r="J31" s="31"/>
      <c r="K31" s="32">
        <v>0</v>
      </c>
      <c r="L31" s="31"/>
      <c r="M31" s="38">
        <v>0</v>
      </c>
    </row>
    <row r="32" spans="1:13" ht="12.75">
      <c r="A32" s="16"/>
      <c r="B32" s="36">
        <v>2.23</v>
      </c>
      <c r="C32" s="13">
        <v>20</v>
      </c>
      <c r="D32" s="25">
        <v>26</v>
      </c>
      <c r="E32" s="28">
        <f t="shared" si="0"/>
        <v>20</v>
      </c>
      <c r="F32" s="31"/>
      <c r="G32" s="32">
        <v>0</v>
      </c>
      <c r="H32" s="31">
        <v>2.23</v>
      </c>
      <c r="I32" s="32">
        <v>19</v>
      </c>
      <c r="J32" s="31"/>
      <c r="K32" s="32">
        <v>0</v>
      </c>
      <c r="L32" s="31"/>
      <c r="M32" s="38">
        <v>0</v>
      </c>
    </row>
    <row r="33" spans="1:13" ht="12.75">
      <c r="A33" s="16"/>
      <c r="B33" s="36">
        <v>2.206</v>
      </c>
      <c r="C33" s="13">
        <v>65</v>
      </c>
      <c r="D33" s="25">
        <v>18</v>
      </c>
      <c r="E33" s="28">
        <f t="shared" si="0"/>
        <v>53</v>
      </c>
      <c r="F33" s="31">
        <v>2.206</v>
      </c>
      <c r="G33" s="32">
        <v>60</v>
      </c>
      <c r="H33" s="31">
        <v>2.206</v>
      </c>
      <c r="I33" s="32">
        <v>14</v>
      </c>
      <c r="J33" s="31"/>
      <c r="K33" s="32">
        <v>0</v>
      </c>
      <c r="L33" s="31"/>
      <c r="M33" s="38">
        <v>0</v>
      </c>
    </row>
    <row r="34" spans="1:13" ht="12.75">
      <c r="A34" s="16"/>
      <c r="B34" s="36">
        <v>2.201</v>
      </c>
      <c r="C34" s="13">
        <v>25</v>
      </c>
      <c r="D34" s="25">
        <v>27</v>
      </c>
      <c r="E34" s="28">
        <f t="shared" si="0"/>
        <v>25</v>
      </c>
      <c r="F34" s="31"/>
      <c r="G34" s="32">
        <v>0</v>
      </c>
      <c r="H34" s="31"/>
      <c r="I34" s="32">
        <v>0</v>
      </c>
      <c r="J34" s="31">
        <v>2.203</v>
      </c>
      <c r="K34" s="32">
        <v>25</v>
      </c>
      <c r="L34" s="31"/>
      <c r="M34" s="38">
        <v>0</v>
      </c>
    </row>
    <row r="35" spans="1:13" ht="12.75">
      <c r="A35" s="16"/>
      <c r="B35" s="34">
        <v>2.185</v>
      </c>
      <c r="C35" s="12">
        <v>40</v>
      </c>
      <c r="D35" s="25">
        <v>28</v>
      </c>
      <c r="E35" s="28">
        <f t="shared" si="0"/>
        <v>40</v>
      </c>
      <c r="F35" s="31"/>
      <c r="G35" s="32">
        <v>0</v>
      </c>
      <c r="H35" s="31"/>
      <c r="I35" s="32">
        <v>0</v>
      </c>
      <c r="J35" s="31">
        <v>2.185</v>
      </c>
      <c r="K35" s="32">
        <v>40</v>
      </c>
      <c r="L35" s="31"/>
      <c r="M35" s="38">
        <v>0</v>
      </c>
    </row>
    <row r="36" spans="1:13" ht="12.75">
      <c r="A36" s="16"/>
      <c r="B36" s="36">
        <v>2.157</v>
      </c>
      <c r="C36" s="13">
        <v>15</v>
      </c>
      <c r="D36" s="25">
        <v>29</v>
      </c>
      <c r="E36" s="28">
        <f t="shared" si="0"/>
        <v>15</v>
      </c>
      <c r="F36" s="31"/>
      <c r="G36" s="32">
        <v>0</v>
      </c>
      <c r="H36" s="31"/>
      <c r="I36" s="32">
        <v>0</v>
      </c>
      <c r="J36" s="31">
        <v>2.159</v>
      </c>
      <c r="K36" s="32">
        <v>15</v>
      </c>
      <c r="L36" s="31"/>
      <c r="M36" s="38">
        <v>0</v>
      </c>
    </row>
    <row r="37" spans="1:13" ht="12.75">
      <c r="A37" s="16"/>
      <c r="B37" s="36">
        <v>2.121</v>
      </c>
      <c r="C37" s="13">
        <v>25</v>
      </c>
      <c r="D37" s="25">
        <v>30</v>
      </c>
      <c r="E37" s="28">
        <f t="shared" si="0"/>
        <v>20</v>
      </c>
      <c r="F37" s="31">
        <v>2.121</v>
      </c>
      <c r="G37" s="32">
        <v>25</v>
      </c>
      <c r="H37" s="31"/>
      <c r="I37" s="32">
        <v>0</v>
      </c>
      <c r="J37" s="31"/>
      <c r="K37" s="32">
        <v>0</v>
      </c>
      <c r="L37" s="31"/>
      <c r="M37" s="38">
        <v>0</v>
      </c>
    </row>
    <row r="38" spans="1:13" ht="12.75">
      <c r="A38" s="16"/>
      <c r="B38" s="36">
        <v>2.088</v>
      </c>
      <c r="C38" s="13">
        <v>25</v>
      </c>
      <c r="D38" s="25">
        <v>31</v>
      </c>
      <c r="E38" s="28">
        <f t="shared" si="0"/>
        <v>25</v>
      </c>
      <c r="F38" s="31"/>
      <c r="G38" s="32">
        <v>0</v>
      </c>
      <c r="H38" s="31">
        <v>2.089</v>
      </c>
      <c r="I38" s="32">
        <v>25</v>
      </c>
      <c r="J38" s="31"/>
      <c r="K38" s="32">
        <v>0</v>
      </c>
      <c r="L38" s="31"/>
      <c r="M38" s="38">
        <v>0</v>
      </c>
    </row>
    <row r="39" spans="1:13" ht="12.75">
      <c r="A39" s="16"/>
      <c r="B39" s="36">
        <v>2.082</v>
      </c>
      <c r="C39" s="13">
        <v>25</v>
      </c>
      <c r="D39" s="25">
        <v>32</v>
      </c>
      <c r="E39" s="28">
        <f t="shared" si="0"/>
        <v>25</v>
      </c>
      <c r="F39" s="31"/>
      <c r="G39" s="32">
        <v>0</v>
      </c>
      <c r="H39" s="31">
        <v>2.082</v>
      </c>
      <c r="I39" s="32">
        <v>25</v>
      </c>
      <c r="J39" s="31"/>
      <c r="K39" s="32">
        <v>0</v>
      </c>
      <c r="L39" s="31"/>
      <c r="M39" s="38">
        <v>0</v>
      </c>
    </row>
    <row r="40" spans="1:13" ht="12.75">
      <c r="A40" s="16"/>
      <c r="B40" s="34">
        <v>2.027</v>
      </c>
      <c r="C40" s="12">
        <v>60</v>
      </c>
      <c r="D40" s="25">
        <v>33</v>
      </c>
      <c r="E40" s="28">
        <f t="shared" si="0"/>
        <v>60</v>
      </c>
      <c r="F40" s="31"/>
      <c r="G40" s="32">
        <v>0</v>
      </c>
      <c r="H40" s="31"/>
      <c r="I40" s="32">
        <v>0</v>
      </c>
      <c r="J40" s="31">
        <v>2.029</v>
      </c>
      <c r="K40" s="32">
        <v>60</v>
      </c>
      <c r="L40" s="31"/>
      <c r="M40" s="38">
        <v>0</v>
      </c>
    </row>
    <row r="41" spans="1:13" ht="12.75">
      <c r="A41" s="16"/>
      <c r="B41" s="36">
        <v>1.939</v>
      </c>
      <c r="C41" s="13">
        <v>10</v>
      </c>
      <c r="D41" s="25">
        <v>34</v>
      </c>
      <c r="E41" s="28">
        <f t="shared" si="0"/>
        <v>10</v>
      </c>
      <c r="F41" s="31"/>
      <c r="G41" s="32">
        <v>0</v>
      </c>
      <c r="H41" s="31"/>
      <c r="I41" s="32"/>
      <c r="J41" s="31">
        <v>1.938</v>
      </c>
      <c r="K41" s="32">
        <v>11</v>
      </c>
      <c r="L41" s="31"/>
      <c r="M41" s="38">
        <v>0</v>
      </c>
    </row>
    <row r="42" spans="1:13" ht="12.75">
      <c r="A42" s="16"/>
      <c r="B42" s="36">
        <v>1.89</v>
      </c>
      <c r="C42" s="13">
        <v>10</v>
      </c>
      <c r="D42" s="25">
        <v>35</v>
      </c>
      <c r="E42" s="28">
        <f t="shared" si="0"/>
        <v>8.4</v>
      </c>
      <c r="F42" s="31">
        <v>1.887</v>
      </c>
      <c r="G42" s="32">
        <v>8</v>
      </c>
      <c r="H42" s="31">
        <v>1.889</v>
      </c>
      <c r="I42" s="32">
        <v>12</v>
      </c>
      <c r="J42" s="31"/>
      <c r="K42" s="32">
        <v>0</v>
      </c>
      <c r="L42" s="31"/>
      <c r="M42" s="38">
        <v>0</v>
      </c>
    </row>
    <row r="43" spans="1:13" ht="12.75">
      <c r="A43" s="16"/>
      <c r="B43" s="36">
        <v>1.841</v>
      </c>
      <c r="C43" s="13">
        <v>10</v>
      </c>
      <c r="D43" s="25">
        <v>36</v>
      </c>
      <c r="E43" s="28">
        <f t="shared" si="0"/>
        <v>8</v>
      </c>
      <c r="F43" s="31">
        <v>1.841</v>
      </c>
      <c r="G43" s="32">
        <v>10</v>
      </c>
      <c r="H43" s="31"/>
      <c r="I43" s="32">
        <v>0</v>
      </c>
      <c r="J43" s="31"/>
      <c r="K43" s="32">
        <v>0</v>
      </c>
      <c r="L43" s="31"/>
      <c r="M43" s="38">
        <v>0</v>
      </c>
    </row>
    <row r="44" spans="1:13" ht="12.75">
      <c r="A44" s="16"/>
      <c r="B44" s="36">
        <v>1.738</v>
      </c>
      <c r="C44" s="13">
        <v>20</v>
      </c>
      <c r="D44" s="25">
        <v>37</v>
      </c>
      <c r="E44" s="28">
        <f t="shared" si="0"/>
        <v>20</v>
      </c>
      <c r="F44" s="31"/>
      <c r="G44" s="32">
        <v>0</v>
      </c>
      <c r="H44" s="31"/>
      <c r="I44" s="32">
        <v>0</v>
      </c>
      <c r="J44" s="31">
        <v>1.738</v>
      </c>
      <c r="K44" s="32">
        <v>19</v>
      </c>
      <c r="L44" s="31"/>
      <c r="M44" s="38">
        <v>0</v>
      </c>
    </row>
    <row r="45" spans="1:13" ht="12.75">
      <c r="A45" s="16"/>
      <c r="B45" s="36">
        <v>1.701</v>
      </c>
      <c r="C45" s="13">
        <v>15</v>
      </c>
      <c r="D45" s="25">
        <v>38</v>
      </c>
      <c r="E45" s="28">
        <f t="shared" si="0"/>
        <v>12.2</v>
      </c>
      <c r="F45" s="31">
        <v>1.7</v>
      </c>
      <c r="G45" s="32">
        <v>14</v>
      </c>
      <c r="H45" s="31"/>
      <c r="I45" s="32">
        <v>0</v>
      </c>
      <c r="J45" s="31"/>
      <c r="K45" s="32">
        <v>0</v>
      </c>
      <c r="L45" s="31"/>
      <c r="M45" s="38">
        <v>0</v>
      </c>
    </row>
    <row r="46" spans="1:13" ht="12.75">
      <c r="A46" s="16"/>
      <c r="B46" s="36">
        <v>1.694</v>
      </c>
      <c r="C46" s="13">
        <v>10</v>
      </c>
      <c r="D46" s="25">
        <v>39</v>
      </c>
      <c r="E46" s="28">
        <f t="shared" si="0"/>
        <v>8</v>
      </c>
      <c r="F46" s="31">
        <v>1.694</v>
      </c>
      <c r="G46" s="32">
        <v>10</v>
      </c>
      <c r="H46" s="31"/>
      <c r="I46" s="32">
        <v>0</v>
      </c>
      <c r="J46" s="31"/>
      <c r="K46" s="32">
        <v>0</v>
      </c>
      <c r="L46" s="31"/>
      <c r="M46" s="38">
        <v>0</v>
      </c>
    </row>
    <row r="47" spans="1:13" ht="13.5" thickBot="1">
      <c r="A47" s="39"/>
      <c r="B47" s="40">
        <v>1.676</v>
      </c>
      <c r="C47" s="24">
        <v>25</v>
      </c>
      <c r="D47" s="66">
        <v>40</v>
      </c>
      <c r="E47" s="41">
        <f t="shared" si="0"/>
        <v>25</v>
      </c>
      <c r="F47" s="42"/>
      <c r="G47" s="43">
        <v>0</v>
      </c>
      <c r="H47" s="42"/>
      <c r="I47" s="43">
        <v>0</v>
      </c>
      <c r="J47" s="42">
        <v>1.676</v>
      </c>
      <c r="K47" s="43">
        <v>25</v>
      </c>
      <c r="L47" s="42"/>
      <c r="M47" s="44">
        <v>0</v>
      </c>
    </row>
    <row r="48" ht="12.75">
      <c r="D48" s="4"/>
    </row>
    <row r="50" ht="12.75">
      <c r="D50" s="4"/>
    </row>
    <row r="52" ht="12.75">
      <c r="D52" s="4"/>
    </row>
  </sheetData>
  <mergeCells count="3">
    <mergeCell ref="F1:M1"/>
    <mergeCell ref="A2:B2"/>
    <mergeCell ref="A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Dave Taylor</cp:lastModifiedBy>
  <dcterms:created xsi:type="dcterms:W3CDTF">1999-10-24T10:37:47Z</dcterms:created>
  <dcterms:modified xsi:type="dcterms:W3CDTF">2005-05-05T09:14:03Z</dcterms:modified>
  <cp:category/>
  <cp:version/>
  <cp:contentType/>
  <cp:contentStatus/>
</cp:coreProperties>
</file>