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6612" activeTab="0"/>
  </bookViews>
  <sheets>
    <sheet name="Calculation" sheetId="1" r:id="rId1"/>
    <sheet name="Notes" sheetId="2" r:id="rId2"/>
  </sheets>
  <definedNames>
    <definedName name="atno">'Calculation'!$G$9</definedName>
    <definedName name="Atwt">'Calculation'!$G$10</definedName>
    <definedName name="avagad">'Calculation'!$G$13</definedName>
    <definedName name="Density">'Calculation'!$G$8</definedName>
    <definedName name="Ri">'Calculation'!$G$11</definedName>
    <definedName name="wavelength">'Calculation'!$H$12</definedName>
  </definedNames>
  <calcPr fullCalcOnLoad="1"/>
</workbook>
</file>

<file path=xl/sharedStrings.xml><?xml version="1.0" encoding="utf-8"?>
<sst xmlns="http://schemas.openxmlformats.org/spreadsheetml/2006/main" count="42" uniqueCount="41">
  <si>
    <t>Coating Analysis</t>
  </si>
  <si>
    <t>X-Ray reflectometry film thickness measurement</t>
  </si>
  <si>
    <t>User Data input</t>
  </si>
  <si>
    <t>Date</t>
  </si>
  <si>
    <t>File number</t>
  </si>
  <si>
    <t>Sample ident</t>
  </si>
  <si>
    <t>Peak No</t>
  </si>
  <si>
    <t>2 Theta</t>
  </si>
  <si>
    <t>Thickness t corr</t>
  </si>
  <si>
    <t>t uncorr</t>
  </si>
  <si>
    <t>Density</t>
  </si>
  <si>
    <t>of coating</t>
  </si>
  <si>
    <t xml:space="preserve"> </t>
  </si>
  <si>
    <t>Atomic No</t>
  </si>
  <si>
    <t>Ave of film</t>
  </si>
  <si>
    <t>Atomic Wt</t>
  </si>
  <si>
    <t>of film</t>
  </si>
  <si>
    <t>Calc Refractive Index</t>
  </si>
  <si>
    <t>X-ray Wavelength A</t>
  </si>
  <si>
    <t>Avagad No</t>
  </si>
  <si>
    <r>
      <t>e</t>
    </r>
    <r>
      <rPr>
        <vertAlign val="superscript"/>
        <sz val="10"/>
        <rFont val="Times New Roman"/>
        <family val="1"/>
      </rPr>
      <t>2</t>
    </r>
  </si>
  <si>
    <t>m</t>
  </si>
  <si>
    <r>
      <t>c</t>
    </r>
    <r>
      <rPr>
        <vertAlign val="superscript"/>
        <sz val="10"/>
        <rFont val="Times New Roman"/>
        <family val="1"/>
      </rPr>
      <t>2</t>
    </r>
  </si>
  <si>
    <t>N</t>
  </si>
  <si>
    <t>Constants</t>
  </si>
  <si>
    <t>Ave thickness</t>
  </si>
  <si>
    <t>Std Dev</t>
  </si>
  <si>
    <t>A spreadsheet for calculating film thickness for a single layer coating</t>
  </si>
  <si>
    <t>The Green cells need data input</t>
  </si>
  <si>
    <t>Angles must be in increasing order as 2Theta values</t>
  </si>
  <si>
    <t>Corrected figures should be reported</t>
  </si>
  <si>
    <t>This application is free and unwarranted no liability is accepted for the consequences of its use.</t>
  </si>
  <si>
    <t>A BCA Industrial Group application for Crystallography</t>
  </si>
  <si>
    <t>The thickness is  in Angstoms</t>
  </si>
  <si>
    <t>Uncorrected figures are only approximate - use if composition of coating is unknown</t>
  </si>
  <si>
    <t>Example scan from a single layer showing fringes and a modelled reflectivity -note the theta-2theta axis is in theta in this example</t>
  </si>
  <si>
    <t>The lowest angle fringes - near the critical angle give erroneous valus and should not be used</t>
  </si>
  <si>
    <t>?????</t>
  </si>
  <si>
    <t>Eg In2O3=(114.82+114.82+16+16+16)=277.64</t>
  </si>
  <si>
    <t>Eg In2O3=(114.82+114.82+16+16+16)/5=24.4</t>
  </si>
  <si>
    <t>For more fringes copy down the fill handle of cells C8 &amp; D8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</si>
</sst>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2"/>
    </font>
    <font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15" fontId="3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 locked="0"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hidden="1" locked="0"/>
    </xf>
    <xf numFmtId="0" fontId="2" fillId="0" borderId="8" xfId="0" applyFont="1" applyBorder="1" applyAlignment="1" applyProtection="1">
      <alignment/>
      <protection hidden="1" locked="0"/>
    </xf>
    <xf numFmtId="11" fontId="2" fillId="0" borderId="9" xfId="0" applyNumberFormat="1" applyFont="1" applyBorder="1" applyAlignment="1" applyProtection="1">
      <alignment horizontal="center"/>
      <protection hidden="1" locked="0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3" borderId="13" xfId="0" applyFont="1" applyFill="1" applyBorder="1" applyAlignment="1">
      <alignment horizontal="right"/>
    </xf>
    <xf numFmtId="1" fontId="9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13</xdr:row>
      <xdr:rowOff>133350</xdr:rowOff>
    </xdr:from>
    <xdr:to>
      <xdr:col>7</xdr:col>
      <xdr:colOff>247650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238375"/>
          <a:ext cx="4038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00390625" style="0" bestFit="1" customWidth="1"/>
    <col min="6" max="6" width="18.7109375" style="0" bestFit="1" customWidth="1"/>
  </cols>
  <sheetData>
    <row r="1" spans="1:10" ht="22.5">
      <c r="A1" s="1" t="s">
        <v>0</v>
      </c>
      <c r="B1" s="2"/>
      <c r="C1" s="2"/>
      <c r="D1" s="2"/>
      <c r="E1" s="2"/>
      <c r="J1" s="2"/>
    </row>
    <row r="2" spans="1:10" ht="18">
      <c r="A2" s="3" t="s">
        <v>1</v>
      </c>
      <c r="B2" s="2"/>
      <c r="C2" s="2"/>
      <c r="D2" s="2"/>
      <c r="E2" s="2"/>
      <c r="F2" s="4" t="s">
        <v>2</v>
      </c>
      <c r="G2" s="5"/>
      <c r="J2" s="2"/>
    </row>
    <row r="3" spans="1:10" ht="18">
      <c r="A3" s="3"/>
      <c r="B3" s="2"/>
      <c r="C3" s="2"/>
      <c r="D3" s="2"/>
      <c r="E3" s="2"/>
      <c r="F3" s="3"/>
      <c r="G3" s="5"/>
      <c r="J3" s="2"/>
    </row>
    <row r="4" spans="1:10" ht="18">
      <c r="A4" s="3" t="s">
        <v>3</v>
      </c>
      <c r="B4" s="5">
        <f ca="1">NOW()</f>
        <v>36458.66384641204</v>
      </c>
      <c r="C4" s="2"/>
      <c r="D4" s="2"/>
      <c r="E4" s="2"/>
      <c r="F4" s="2"/>
      <c r="G4" s="2"/>
      <c r="H4" s="2"/>
      <c r="I4" s="2"/>
      <c r="J4" s="2"/>
    </row>
    <row r="5" spans="1:10" ht="18">
      <c r="A5" s="3" t="s">
        <v>4</v>
      </c>
      <c r="B5" s="2"/>
      <c r="C5" s="6" t="s">
        <v>37</v>
      </c>
      <c r="D5" s="2"/>
      <c r="E5" s="2"/>
      <c r="F5" s="2"/>
      <c r="G5" s="2"/>
      <c r="H5" s="2"/>
      <c r="I5" s="2"/>
      <c r="J5" s="2"/>
    </row>
    <row r="6" spans="1:10" ht="18">
      <c r="A6" s="3" t="s">
        <v>5</v>
      </c>
      <c r="B6" s="2"/>
      <c r="C6" s="7" t="s">
        <v>37</v>
      </c>
      <c r="D6" s="2"/>
      <c r="E6" s="2"/>
      <c r="F6" s="2"/>
      <c r="G6" s="2"/>
      <c r="H6" s="2"/>
      <c r="I6" s="2"/>
      <c r="J6" s="2"/>
    </row>
    <row r="7" spans="1:10" ht="13.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 thickBot="1">
      <c r="A8" s="8" t="s">
        <v>6</v>
      </c>
      <c r="B8" s="8" t="s">
        <v>7</v>
      </c>
      <c r="C8" s="8" t="s">
        <v>8</v>
      </c>
      <c r="D8" s="8" t="s">
        <v>9</v>
      </c>
      <c r="E8" s="2"/>
      <c r="F8" s="9" t="s">
        <v>10</v>
      </c>
      <c r="G8" s="10">
        <v>7</v>
      </c>
      <c r="H8" s="2" t="s">
        <v>11</v>
      </c>
      <c r="J8" s="2"/>
    </row>
    <row r="9" spans="1:10" ht="18" thickBot="1">
      <c r="A9" s="11">
        <v>1</v>
      </c>
      <c r="B9" s="12">
        <v>1.09</v>
      </c>
      <c r="C9" s="13">
        <f>wavelength/(2*((1-(Ri/(SIN((B10/2)*(PI()/180))^2)))*(SIN((B10/2)*(PI()/180)))-(1-(Ri/(SIN((B9/2)*(PI()/180))^2)))*(SIN((B9/2)*(PI()/180)))))*100000000</f>
        <v>720.3087680452586</v>
      </c>
      <c r="D9" s="14">
        <f aca="true" t="shared" si="0" ref="D9:D16">wavelength/(2*SIN((B10/2-B9/2)*PI()/180))*100000000</f>
        <v>748.6520364139402</v>
      </c>
      <c r="E9" s="2" t="s">
        <v>12</v>
      </c>
      <c r="F9" s="9" t="s">
        <v>13</v>
      </c>
      <c r="G9" s="10">
        <v>24.4</v>
      </c>
      <c r="H9" s="2" t="s">
        <v>14</v>
      </c>
      <c r="I9" s="2" t="s">
        <v>39</v>
      </c>
      <c r="J9" s="15"/>
    </row>
    <row r="10" spans="1:10" ht="18" thickBot="1">
      <c r="A10" s="16">
        <v>2</v>
      </c>
      <c r="B10" s="17">
        <v>1.208</v>
      </c>
      <c r="C10" s="18">
        <f aca="true" t="shared" si="1" ref="C10:C20">wavelength/(2*((1-(Ri/(SIN((B11/2)*(PI()/180))^2)))*(SIN((B11/2)*(PI()/180)))-(1-(Ri/(SIN((B10/2)*(PI()/180))^2)))*(SIN((B10/2)*(PI()/180)))))*100000000</f>
        <v>643.6450166630982</v>
      </c>
      <c r="D10" s="19">
        <f t="shared" si="0"/>
        <v>664.2176279577535</v>
      </c>
      <c r="E10" s="2"/>
      <c r="F10" s="9" t="s">
        <v>15</v>
      </c>
      <c r="G10" s="10">
        <v>277.64</v>
      </c>
      <c r="H10" s="2" t="s">
        <v>16</v>
      </c>
      <c r="I10" s="2" t="s">
        <v>38</v>
      </c>
      <c r="J10" s="2"/>
    </row>
    <row r="11" spans="1:10" ht="15.75" thickBot="1">
      <c r="A11" s="16">
        <v>3</v>
      </c>
      <c r="B11" s="17">
        <v>1.341</v>
      </c>
      <c r="C11" s="18">
        <f t="shared" si="1"/>
        <v>610.638020726481</v>
      </c>
      <c r="D11" s="19">
        <f t="shared" si="0"/>
        <v>626.5315388381483</v>
      </c>
      <c r="E11" s="2"/>
      <c r="F11" s="20" t="s">
        <v>17</v>
      </c>
      <c r="G11" s="21">
        <f>((avagad*atno*Density/Atwt)*G14*(wavelength^2))/(2*PI()*G15*G16)</f>
        <v>3.950750402132505E-06</v>
      </c>
      <c r="H11" s="2"/>
      <c r="J11" s="2"/>
    </row>
    <row r="12" spans="1:10" ht="15">
      <c r="A12" s="16">
        <v>4</v>
      </c>
      <c r="B12" s="17">
        <v>1.482</v>
      </c>
      <c r="C12" s="18">
        <f t="shared" si="1"/>
        <v>609.0474624386699</v>
      </c>
      <c r="D12" s="19">
        <f t="shared" si="0"/>
        <v>622.1193471372878</v>
      </c>
      <c r="E12" s="2"/>
      <c r="F12" s="22" t="s">
        <v>18</v>
      </c>
      <c r="G12" s="23">
        <v>1.54184</v>
      </c>
      <c r="H12" s="24">
        <f>G12/100000000</f>
        <v>1.54184E-08</v>
      </c>
      <c r="I12" s="2"/>
      <c r="J12" s="2"/>
    </row>
    <row r="13" spans="1:10" ht="15">
      <c r="A13" s="16">
        <v>5</v>
      </c>
      <c r="B13" s="17">
        <v>1.624</v>
      </c>
      <c r="C13" s="18">
        <f t="shared" si="1"/>
        <v>615.4599160979643</v>
      </c>
      <c r="D13" s="19">
        <f t="shared" si="0"/>
        <v>626.5315388381493</v>
      </c>
      <c r="E13" s="2"/>
      <c r="F13" s="25" t="s">
        <v>19</v>
      </c>
      <c r="G13" s="26">
        <v>6.023E+23</v>
      </c>
      <c r="H13" s="2"/>
      <c r="I13" s="2"/>
      <c r="J13" s="2"/>
    </row>
    <row r="14" spans="1:10" ht="15.75">
      <c r="A14" s="16">
        <v>6</v>
      </c>
      <c r="B14" s="17">
        <v>1.765</v>
      </c>
      <c r="C14" s="18">
        <f t="shared" si="1"/>
        <v>591.9355922747411</v>
      </c>
      <c r="D14" s="19">
        <f t="shared" si="0"/>
        <v>600.9588361477068</v>
      </c>
      <c r="E14" s="2"/>
      <c r="F14" s="25" t="s">
        <v>20</v>
      </c>
      <c r="G14" s="26">
        <v>2.307E-19</v>
      </c>
      <c r="H14" s="2"/>
      <c r="I14" s="2"/>
      <c r="J14" s="2"/>
    </row>
    <row r="15" spans="1:10" ht="15">
      <c r="A15" s="16">
        <v>7</v>
      </c>
      <c r="B15" s="17">
        <v>1.912</v>
      </c>
      <c r="C15" s="18">
        <f t="shared" si="1"/>
        <v>589.2261645458232</v>
      </c>
      <c r="D15" s="19">
        <f t="shared" si="0"/>
        <v>596.8983057059728</v>
      </c>
      <c r="E15" s="2"/>
      <c r="F15" s="25" t="s">
        <v>21</v>
      </c>
      <c r="G15" s="26">
        <v>9.109E-28</v>
      </c>
      <c r="H15" s="2"/>
      <c r="I15" s="2"/>
      <c r="J15" s="2"/>
    </row>
    <row r="16" spans="1:10" ht="15.75">
      <c r="A16" s="16">
        <v>8</v>
      </c>
      <c r="B16" s="17">
        <v>2.06</v>
      </c>
      <c r="C16" s="18">
        <f t="shared" si="1"/>
        <v>598.3482014091273</v>
      </c>
      <c r="D16" s="19">
        <f t="shared" si="0"/>
        <v>605.0749903094818</v>
      </c>
      <c r="E16" s="2"/>
      <c r="F16" s="25" t="s">
        <v>22</v>
      </c>
      <c r="G16" s="26">
        <v>8.987E+20</v>
      </c>
      <c r="H16" s="2"/>
      <c r="I16" s="2"/>
      <c r="J16" s="2"/>
    </row>
    <row r="17" spans="1:10" ht="15">
      <c r="A17" s="16">
        <v>9</v>
      </c>
      <c r="B17" s="17">
        <v>2.206</v>
      </c>
      <c r="C17" s="18"/>
      <c r="D17" s="19"/>
      <c r="E17" s="2"/>
      <c r="F17" s="27" t="s">
        <v>23</v>
      </c>
      <c r="G17" s="28">
        <f>(avagad*atno*Density)/Atwt</f>
        <v>3.705260048984296E+23</v>
      </c>
      <c r="H17" s="2"/>
      <c r="I17" s="2"/>
      <c r="J17" s="2"/>
    </row>
    <row r="18" spans="1:10" ht="15.75" thickBot="1">
      <c r="A18" s="16">
        <v>10</v>
      </c>
      <c r="B18" s="17"/>
      <c r="C18" s="29"/>
      <c r="D18" s="19"/>
      <c r="E18" s="2"/>
      <c r="F18" s="30" t="s">
        <v>24</v>
      </c>
      <c r="G18" s="31"/>
      <c r="H18" s="2"/>
      <c r="I18" s="2"/>
      <c r="J18" s="2"/>
    </row>
    <row r="19" spans="1:10" ht="15">
      <c r="A19" s="16">
        <v>11</v>
      </c>
      <c r="B19" s="17"/>
      <c r="C19" s="29"/>
      <c r="D19" s="19"/>
      <c r="E19" s="2"/>
      <c r="F19" s="2"/>
      <c r="G19" s="2"/>
      <c r="H19" s="2"/>
      <c r="I19" s="2"/>
      <c r="J19" s="2"/>
    </row>
    <row r="20" spans="1:10" ht="15.75" thickBot="1">
      <c r="A20" s="32">
        <v>12</v>
      </c>
      <c r="B20" s="33"/>
      <c r="C20" s="34"/>
      <c r="D20" s="35"/>
      <c r="E20" s="2"/>
      <c r="F20" s="2"/>
      <c r="G20" s="2"/>
      <c r="H20" s="2"/>
      <c r="I20" s="2"/>
      <c r="J20" s="2"/>
    </row>
    <row r="21" spans="1:10" ht="17.25">
      <c r="A21" s="36"/>
      <c r="B21" s="37" t="s">
        <v>25</v>
      </c>
      <c r="C21" s="38">
        <f>AVERAGE(C10:C19)</f>
        <v>608.3286248794149</v>
      </c>
      <c r="D21" s="39"/>
      <c r="E21" s="2"/>
      <c r="F21" s="2"/>
      <c r="G21" s="2"/>
      <c r="H21" s="2"/>
      <c r="I21" s="2"/>
      <c r="J21" s="2"/>
    </row>
    <row r="22" spans="1:10" ht="18" thickBot="1">
      <c r="A22" s="40"/>
      <c r="B22" s="41" t="s">
        <v>26</v>
      </c>
      <c r="C22" s="42">
        <f>STDEVP(C9:C19)</f>
        <v>40.325713953089085</v>
      </c>
      <c r="D22" s="39"/>
      <c r="E22" s="2"/>
      <c r="F22" s="2"/>
      <c r="G22" s="2"/>
      <c r="H22" s="2"/>
      <c r="I22" s="2"/>
      <c r="J2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H4" sqref="H4"/>
    </sheetView>
  </sheetViews>
  <sheetFormatPr defaultColWidth="9.140625" defaultRowHeight="12.75"/>
  <sheetData>
    <row r="1" ht="12.75">
      <c r="A1" s="43" t="s">
        <v>31</v>
      </c>
    </row>
    <row r="2" ht="12.75">
      <c r="A2" s="44" t="s">
        <v>32</v>
      </c>
    </row>
    <row r="3" ht="12.75">
      <c r="A3" s="44"/>
    </row>
    <row r="4" ht="12.75">
      <c r="A4" t="s">
        <v>27</v>
      </c>
    </row>
    <row r="5" ht="12.75">
      <c r="A5" s="45" t="s">
        <v>28</v>
      </c>
    </row>
    <row r="6" ht="12.75">
      <c r="A6" t="s">
        <v>29</v>
      </c>
    </row>
    <row r="7" ht="12.75">
      <c r="A7" t="s">
        <v>33</v>
      </c>
    </row>
    <row r="8" ht="12.75">
      <c r="A8" t="s">
        <v>30</v>
      </c>
    </row>
    <row r="9" ht="12.75">
      <c r="A9" t="s">
        <v>34</v>
      </c>
    </row>
    <row r="10" ht="12.75">
      <c r="A10" t="s">
        <v>36</v>
      </c>
    </row>
    <row r="11" ht="12.75">
      <c r="A11" t="s">
        <v>40</v>
      </c>
    </row>
    <row r="12" ht="12.75">
      <c r="A12" t="s">
        <v>35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1999-10-25T13:53:53Z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